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0" windowWidth="11535" windowHeight="2970" tabRatio="601" activeTab="10"/>
  </bookViews>
  <sheets>
    <sheet name="АСФ+ПЛИТКА" sheetId="1" r:id="rId1"/>
    <sheet name="Цветы" sheetId="2" r:id="rId2"/>
    <sheet name="ФОРМОВКА" sheetId="3" r:id="rId3"/>
    <sheet name="учет зел нас" sheetId="4" r:id="rId4"/>
    <sheet name="ОГРАЖДЕНИЯ" sheetId="5" r:id="rId5"/>
    <sheet name="Скам_вазоны" sheetId="6" r:id="rId6"/>
    <sheet name="Д_ОБОР" sheetId="7" r:id="rId7"/>
    <sheet name="ЕЛКИ" sheetId="8" r:id="rId8"/>
    <sheet name="КОМП. ОЗЕЛ," sheetId="9" r:id="rId9"/>
    <sheet name="Содержание ЗНВО" sheetId="10" r:id="rId10"/>
    <sheet name="Прочие" sheetId="11" r:id="rId11"/>
    <sheet name="СВОДНАЯ" sheetId="12" r:id="rId12"/>
  </sheets>
  <definedNames>
    <definedName name="_xlnm.Print_Area" localSheetId="6">'Д_ОБОР'!$A$1:$L$35</definedName>
    <definedName name="_xlnm.Print_Area" localSheetId="8">'КОМП. ОЗЕЛ,'!$A$1:$L$21</definedName>
    <definedName name="_xlnm.Print_Area" localSheetId="4">'ОГРАЖДЕНИЯ'!$A$1:$L$21</definedName>
    <definedName name="_xlnm.Print_Area" localSheetId="5">'Скам_вазоны'!$A$1:$L$30</definedName>
    <definedName name="_xlnm.Print_Area" localSheetId="9">'Содержание ЗНВО'!$A$1:$L$45</definedName>
    <definedName name="_xlnm.Print_Area" localSheetId="2">'ФОРМОВКА'!$A$1:$L$18</definedName>
    <definedName name="_xlnm.Print_Area" localSheetId="1">'Цветы'!$A$1:$L$94</definedName>
  </definedNames>
  <calcPr fullCalcOnLoad="1"/>
</workbook>
</file>

<file path=xl/sharedStrings.xml><?xml version="1.0" encoding="utf-8"?>
<sst xmlns="http://schemas.openxmlformats.org/spreadsheetml/2006/main" count="977" uniqueCount="278">
  <si>
    <t>N п/п</t>
  </si>
  <si>
    <t>Адрес</t>
  </si>
  <si>
    <t>Наличие документации</t>
  </si>
  <si>
    <t>Источник финансирования</t>
  </si>
  <si>
    <t>Всего</t>
  </si>
  <si>
    <t>I кв.</t>
  </si>
  <si>
    <t>II кв.</t>
  </si>
  <si>
    <t>III кв.</t>
  </si>
  <si>
    <t>IV кв.</t>
  </si>
  <si>
    <t>Примечание</t>
  </si>
  <si>
    <t>ВСЕГО:</t>
  </si>
  <si>
    <t>Кол-во (шт.)</t>
  </si>
  <si>
    <t>согласно смете</t>
  </si>
  <si>
    <t>Гороховая ул.,д.44</t>
  </si>
  <si>
    <t>Кол-во (адр.)</t>
  </si>
  <si>
    <t>Бюджет МО</t>
  </si>
  <si>
    <t xml:space="preserve">Кол-во </t>
  </si>
  <si>
    <t>Апраксин пер., д.9</t>
  </si>
  <si>
    <t>Гороховая ул., д.44</t>
  </si>
  <si>
    <t>Мучной пер., д.1</t>
  </si>
  <si>
    <t>Мучной пер., д.3</t>
  </si>
  <si>
    <t>учет зеленых насаждений на территории МО МО № 78</t>
  </si>
  <si>
    <t>установка елки во дворе</t>
  </si>
  <si>
    <t>Вид работ</t>
  </si>
  <si>
    <t>М.Морская ул., д.9</t>
  </si>
  <si>
    <t>Грибоедова к.н., д.27</t>
  </si>
  <si>
    <t>Гороховая ул., д.4</t>
  </si>
  <si>
    <t>Крылова пер., д.5/7</t>
  </si>
  <si>
    <t>Крылова пер., д.1</t>
  </si>
  <si>
    <t>С.Тюленина пер., д.2</t>
  </si>
  <si>
    <t>Садовая ул., д.29</t>
  </si>
  <si>
    <t>Согласно смете</t>
  </si>
  <si>
    <t>ПО ОРГАНИЗАЦИИ УЧЕТА ЗЕЛЕНЫХ НАСАЖДЕНИЙ ВНУТРИКВАРТАЛЬНОГО ОЗЕЛЕНЕНИЯ</t>
  </si>
  <si>
    <t>Гороховая ул., д.48</t>
  </si>
  <si>
    <t>НА ПРОВЕДЕНИЕ САНИТАРНЫХ РУБОК, УДАЛЕНИЕ АВАРИЙНЫХ, БОЛЬНЫХ ДЕРЕВЬЕВ И КУСТАРНИКОВ</t>
  </si>
  <si>
    <t>В ОТНОШЕНИИ ЗЕЛЕНЫХ НАСАЖДЕНИЙ ВНУТРИКВАРТАЛЬНОГО ОЗЕЛЕНЕНИЯ</t>
  </si>
  <si>
    <t>НА УСТАНОВКУ И СОДЕРЖАНИЕ МАЛЫХ АРХИТЕКТУРНЫХ ФОРМ,</t>
  </si>
  <si>
    <t xml:space="preserve">УЛИЧНОЙ МЕБЕЛИ И ХОЗЯЙСТВЕННО - БЫТОВОГО ОБОРУДОВАНИЯ, </t>
  </si>
  <si>
    <t>НА ТЕКУЩИЙ РЕМОНТ ПРИДОМОВЫХ ТЕРРИТОРИЙ И ДВОРОВЫХ ТЕРРИТОРИЙ,</t>
  </si>
  <si>
    <t>ВКЛЮЧАЯ ПРОЕЗДЫ И ВЪЕЗДЫ, ПЕШЕХОДНЫЕ ДОРОЖКИ</t>
  </si>
  <si>
    <t>Кол-во (кв.м.)</t>
  </si>
  <si>
    <t>ПО ОЗЕЛЕНЕНИЮ ТЕРРИТОРИИ ЗЕЛЕНЫХ НАСАЖДЕНИЙ ВНУТРИКВАРТАЛЬНОГО ОЗЕЛЕНЕНИЯ</t>
  </si>
  <si>
    <t>посадка, полив цветов - 80 шт. в 2 вазона</t>
  </si>
  <si>
    <t>посадка, полив цветов - 160 шт. в 4 вазона</t>
  </si>
  <si>
    <t>посадка, полив цветов - 200 шт. в 5 вазона</t>
  </si>
  <si>
    <t>посадка, полив цветов - 200 шт. в 5 вазонах</t>
  </si>
  <si>
    <t>посадка, полив цветов - 40 шт. в 1 вазон</t>
  </si>
  <si>
    <t>посадка, полив цветов - 280 шт. в 7 вазонов</t>
  </si>
  <si>
    <t>Апраксин пер., д.10</t>
  </si>
  <si>
    <t>Апраксин пер., д.11</t>
  </si>
  <si>
    <t>Апраксин пер., д.12</t>
  </si>
  <si>
    <t>Апраксин пер., д.15</t>
  </si>
  <si>
    <t>Апраксин пер., д.17</t>
  </si>
  <si>
    <t>Апраксин пер., д.20</t>
  </si>
  <si>
    <t>Гороховая ул., д.34</t>
  </si>
  <si>
    <t>Гороховая ул., д.36-38</t>
  </si>
  <si>
    <t>Гороховая ул., д.40</t>
  </si>
  <si>
    <t>Гороховая ул., д.46</t>
  </si>
  <si>
    <t>Гороховая ул., д.50</t>
  </si>
  <si>
    <t>Грибоедова к.н., д.29</t>
  </si>
  <si>
    <t>Грибоедова к.н., д.31</t>
  </si>
  <si>
    <t>Грибоедова к.н., д.35</t>
  </si>
  <si>
    <t>Грибоедова к.н., д.45</t>
  </si>
  <si>
    <t>Казанская ул., д.11</t>
  </si>
  <si>
    <t>Казанская ул., д.24</t>
  </si>
  <si>
    <t>С.Тюленина пер. ,д.4/23</t>
  </si>
  <si>
    <t>Фонтанки н.р., д.43</t>
  </si>
  <si>
    <t>Фонтанки н.р., д.45</t>
  </si>
  <si>
    <t>Фонтанки н.р., д.47-49</t>
  </si>
  <si>
    <t>Фонтанки н.р., д.51</t>
  </si>
  <si>
    <t>Фонтанки н.р., д.53</t>
  </si>
  <si>
    <t>Фонтанки н.р., д.73</t>
  </si>
  <si>
    <t>Фонтанки н.р., д.75</t>
  </si>
  <si>
    <t>ПО СОЗДАНИЮ ЗОН ОТДЫХА, В ТОМ ЧИСЛЕ ОБУСТРОЙСТВУ, СОДЕРЖАНИЮ И УБОРКЕ ТЕРРИТОРИЙ ДЕТСКИХ ПЛОЩАДОК</t>
  </si>
  <si>
    <t>Наименование работ</t>
  </si>
  <si>
    <t>Бюджет МО МО</t>
  </si>
  <si>
    <t>Работы по осуществлению технического надзора</t>
  </si>
  <si>
    <t xml:space="preserve">Контроль качества выполнения работ </t>
  </si>
  <si>
    <t xml:space="preserve">Обследование зеленых насаждений </t>
  </si>
  <si>
    <t xml:space="preserve">Выявление старовозростных, больных и деревьев угроз </t>
  </si>
  <si>
    <t>№ п/п</t>
  </si>
  <si>
    <t>Общая сумма по виду работ (руб.)</t>
  </si>
  <si>
    <t xml:space="preserve">Текущий ремонт придомовых территорий и дворовых территорий, включая проезды и въезды, пешеходные дорожки </t>
  </si>
  <si>
    <t>Установка и содержание малых архитектурных форм, уличной мебели и хозяйственно - бытового оборудования, необходимого для благоустройства территории (скамейки, урны, ограничители движения транспорта (полусферы))</t>
  </si>
  <si>
    <t>Озеленение территории зеленых насаждений внутриквартального озеленения (посадка и полив цветов, ремонт газонов)</t>
  </si>
  <si>
    <t>Проведение компенсационного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</si>
  <si>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</si>
  <si>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Организация учета зеленых насаждений внутриквартального озеленения</t>
  </si>
  <si>
    <t>Выполнение оформления к праздничным мероприятиям</t>
  </si>
  <si>
    <t>Выполнение прочих работ в области благоустройства на внутриквартальных территориях</t>
  </si>
  <si>
    <t>Итого по всем видам работ</t>
  </si>
  <si>
    <t>обследование дворовой территории</t>
  </si>
  <si>
    <t>Апраксин пер., д.19/21</t>
  </si>
  <si>
    <t>Апраксин пер., д.19-21</t>
  </si>
  <si>
    <t>Думская ул., д.5/22</t>
  </si>
  <si>
    <t>Гороховая ул., д.36</t>
  </si>
  <si>
    <t>обследование терриории</t>
  </si>
  <si>
    <t xml:space="preserve">Бюджет МО </t>
  </si>
  <si>
    <t>Обследование территории</t>
  </si>
  <si>
    <t>Согласно сметы</t>
  </si>
  <si>
    <t>Завоз отсева</t>
  </si>
  <si>
    <t>Гороховая ул., д.42</t>
  </si>
  <si>
    <t>посадка, полив цветов - 160 шт. в 4 вазонах</t>
  </si>
  <si>
    <t>посадка цветов - 500 шт. на  газоны; посадка, полив цветов - 80 шт. в 2 вазона</t>
  </si>
  <si>
    <t>посадка, полив цветов - 270 шт. в 9 вазонов</t>
  </si>
  <si>
    <t>посадка, полив цветов - 280 шт. в 7 вазонов (I и II дворы)</t>
  </si>
  <si>
    <t>Невский пр., д.13/9</t>
  </si>
  <si>
    <t>посадка цветов  на газоне - 650 шт.</t>
  </si>
  <si>
    <t>Невский пр., д.11/2</t>
  </si>
  <si>
    <t>посадка, полив цветов - 80 шт. в 2 вазонах, цветы на газоне 200 шт.</t>
  </si>
  <si>
    <t>Открытие ордера ГАТИ, согласование технического регламента.</t>
  </si>
  <si>
    <t>Садовая ул., д.26</t>
  </si>
  <si>
    <t>посадка, полив цветов -160 шт., в 4-х вазонах.</t>
  </si>
  <si>
    <t>Казанская ул., д.5</t>
  </si>
  <si>
    <t>Казанская ул., д.24/24</t>
  </si>
  <si>
    <t>посадка, полив цветов -200 шт. в 5 вазонов</t>
  </si>
  <si>
    <t>Внутридворовые территории МО МО 78</t>
  </si>
  <si>
    <t>Гороховая ул., д. 48</t>
  </si>
  <si>
    <t>Обращение граждан</t>
  </si>
  <si>
    <t>Обследование территории, обращение проживающего населения</t>
  </si>
  <si>
    <t>наб. р. Фонтанка, д. 77</t>
  </si>
  <si>
    <t>Гороховая ул., д. 32</t>
  </si>
  <si>
    <t>Гороховая ул., д. 44</t>
  </si>
  <si>
    <t>Думская ул., д. 5/22</t>
  </si>
  <si>
    <t>Установка контейнерных площадок, установка содержание и ремонт ограждений газонов</t>
  </si>
  <si>
    <t>Создание зон отдыха, в том числе обустройству, содержанию уборке территории детских площадок</t>
  </si>
  <si>
    <t>1 шт.</t>
  </si>
  <si>
    <t>наб. р. Фонтанка, д. 43</t>
  </si>
  <si>
    <t>Апраксин пер., д. 7</t>
  </si>
  <si>
    <t>Итого</t>
  </si>
  <si>
    <t>наб. р. Фонтанка, д. 73</t>
  </si>
  <si>
    <t>НА СОДЕРЖАНИЕ ТЕРРИТОРИЙ ЗЕЛЕНЫХ НАСАЖДЕНИЙ ВНУТРИКВАРТАЛЬНОГО ОЗЕЛЕНЕНИЯ</t>
  </si>
  <si>
    <t>Содержание территорий внутриквартального озеленения</t>
  </si>
  <si>
    <t>Гороховая ул., д. 4</t>
  </si>
  <si>
    <t>Гороховая ул., д. 34</t>
  </si>
  <si>
    <t>Гороховая ул., д. 38</t>
  </si>
  <si>
    <t>Гороховая ул., д. 40</t>
  </si>
  <si>
    <t>Гороховая ул., д. 50</t>
  </si>
  <si>
    <t>пер. С. Тюленина, д. 4/23</t>
  </si>
  <si>
    <t>наб. р. Фонтанка, д. 75</t>
  </si>
  <si>
    <t>наб. р. Фонтанка, д. 47-49</t>
  </si>
  <si>
    <t>Мучной пер., д. 1</t>
  </si>
  <si>
    <t>Мучной пер., д. 3</t>
  </si>
  <si>
    <t>М. Морская д. 9</t>
  </si>
  <si>
    <t>Невский пр., д. 11/2</t>
  </si>
  <si>
    <t>пер. Крылова, д. 5</t>
  </si>
  <si>
    <t>наб. к. Грибоедова, д. 29</t>
  </si>
  <si>
    <t>наб. к. Грибоедова, д. 25</t>
  </si>
  <si>
    <t>Расчет согласно распоряжения КЭП и СП</t>
  </si>
  <si>
    <t>Кол-во (м2.)</t>
  </si>
  <si>
    <t>Садовая ул.,  д. 26</t>
  </si>
  <si>
    <t>Садовая ул., д. 29</t>
  </si>
  <si>
    <t>наб. р. Фонтанка, д. 43-45</t>
  </si>
  <si>
    <t>Содержание территорий зеленых насаждений</t>
  </si>
  <si>
    <t>Гороховая ул., д.24</t>
  </si>
  <si>
    <t xml:space="preserve">             "СОГЛАСОВАНО"                                                                                            "СОГЛАСОВАНО"                                                                                 "УТВЕРЖДАЮ"</t>
  </si>
  <si>
    <t xml:space="preserve">         ______________ /Костыленко В.Г./                                                                 ____________ /Орлов С.Н./                                                                _____________/Штраух В.Н./</t>
  </si>
  <si>
    <t xml:space="preserve">             Директор Санкт-Петербургского                                                                      Первый заместитель                                                                               Глава Муниципального образования                                                                  </t>
  </si>
  <si>
    <t xml:space="preserve">             Санкт-Петербурга                                                                                              Санкт-Петербурга                                                                                  </t>
  </si>
  <si>
    <t xml:space="preserve">             ГКУ "Жилищное агенство Центрального района"                                           Главы администрации Центрального района                                                       Муниципальный округ № 78       </t>
  </si>
  <si>
    <t>Приложение 1</t>
  </si>
  <si>
    <t xml:space="preserve">             ГКУ "Жилищное агенство Центрального района"                                           Главы администрации Центрального района                                            Муниципальный округ № 78       </t>
  </si>
  <si>
    <t xml:space="preserve"> ______________ /Костыленко В.Г./                                                                 ____________ /Орлов С.Н./                                                                                    _____________/Штраух В.Н./</t>
  </si>
  <si>
    <t xml:space="preserve">Приложение </t>
  </si>
  <si>
    <t>посадка, полив цветов - 540 шт. в 15 вазонов</t>
  </si>
  <si>
    <t>Гороховая ул., д.38</t>
  </si>
  <si>
    <t>пер. Крылова, д. 1/24</t>
  </si>
  <si>
    <t>пер. Крылова, д. 5-7</t>
  </si>
  <si>
    <t>М. Морская ул., д.9</t>
  </si>
  <si>
    <t>Окраска скамеек</t>
  </si>
  <si>
    <t>Крылова пер., д.5</t>
  </si>
  <si>
    <t>посадка, полив цветов - 80 шт. в 4 вазонов</t>
  </si>
  <si>
    <t xml:space="preserve">                           </t>
  </si>
  <si>
    <t>наб. реки Фонтака д. 43-45</t>
  </si>
  <si>
    <t>Завоз отсева и песка в песочницы</t>
  </si>
  <si>
    <t>Садовая ул., д.32</t>
  </si>
  <si>
    <t>посадка, полив цветов - 120 шт. в 3 вазонах</t>
  </si>
  <si>
    <t>Фонтанки н.р., д.77</t>
  </si>
  <si>
    <t>Обход территории</t>
  </si>
  <si>
    <t xml:space="preserve">    НА ТЕРРИТОРИИ МО МО № 78 НА 2017 ГОД</t>
  </si>
  <si>
    <t>Запланировано на 2017 год ( тыс.руб.)</t>
  </si>
  <si>
    <t>завоз песка в песочницы</t>
  </si>
  <si>
    <t>Апраксин пер., д. 11</t>
  </si>
  <si>
    <t>Устройство контейнерной площадки</t>
  </si>
  <si>
    <t>Установка контейнерной площадки</t>
  </si>
  <si>
    <t>Обращение проживающего населения</t>
  </si>
  <si>
    <t>Ремонт плиточного мощения</t>
  </si>
  <si>
    <t>посадка, полив цветов - 280 шт. в 7 вазона, посадка на газон 220 шт., посев травы на газон 100 м</t>
  </si>
  <si>
    <t>посадка, полив цветов - 160 шт. в 4 вазона, цветы на газоне-100 шт., уход за газоном, посев травы-40м2</t>
  </si>
  <si>
    <t>посадка, полив цветов - 120 шт. в 3 вазонах,  уход за газонами 150 м²</t>
  </si>
  <si>
    <t>посадка, полив цветов - 880 шт. в 22 вазонах,  уход за газонами 150 м²</t>
  </si>
  <si>
    <t>посадка, полив цветов  - 160 шт в 4 вазонах,  уход за газонами 50 м²</t>
  </si>
  <si>
    <t>посадка, полив цветов - 80 шт. в 2 вазона,  уход за газонами 80 м²</t>
  </si>
  <si>
    <t>Гороховая ул., д.32/5</t>
  </si>
  <si>
    <t>наб. реки Фонтака д. 51-53</t>
  </si>
  <si>
    <t>Апраксин пер., д. 17</t>
  </si>
  <si>
    <t>пер. С. Тюленина д. 4/23</t>
  </si>
  <si>
    <t>Снос рябина-1 шт., санитарная прочистка клен-1 шт.</t>
  </si>
  <si>
    <t>наб. р.Фонтанки, д. 73</t>
  </si>
  <si>
    <t>Санитарная прочистка- клен-10шт., липа-3 шт.</t>
  </si>
  <si>
    <t xml:space="preserve">санитарная прочистка рябина- 1 шт., </t>
  </si>
  <si>
    <t>Завоз отсева и песка в песочницы, покраска детского оборудования.</t>
  </si>
  <si>
    <t>Завоз отсева и песка в песочницы, демонтаж песочницы, установка песочницы, покраска обудования</t>
  </si>
  <si>
    <t>Грибоедова к.н., д. 18-20</t>
  </si>
  <si>
    <t>Грибоедова к.н., д. 45</t>
  </si>
  <si>
    <t>Невский пр., д. 5</t>
  </si>
  <si>
    <t>Невский пр., д. 13/9</t>
  </si>
  <si>
    <t>пер. С. Тюленина д. 2/4</t>
  </si>
  <si>
    <t>наб. р. Фонтанка, д. 47</t>
  </si>
  <si>
    <t>Ремонт асфальтового покрытия</t>
  </si>
  <si>
    <t>Ремонт  плиточного мощения</t>
  </si>
  <si>
    <t>Ремонт газонного ограждения 1,75 м2, окраска ограждений</t>
  </si>
  <si>
    <t>Окраска ограждений</t>
  </si>
  <si>
    <t>Установка вазонов с декоративными деревьями-2 шт.</t>
  </si>
  <si>
    <t>Запланировано на 2017 год (руб.)</t>
  </si>
  <si>
    <t xml:space="preserve"> НЕОБХОДИМОГО ДЛЯ БЛАГОУСТРОЙСТВА ТЕРРИТОРИИ МО МО № 78 НА 2017 ГОД</t>
  </si>
  <si>
    <t>Гороховая ул. ,д. 24/24</t>
  </si>
  <si>
    <t>наб. реки Фонтака д. 75</t>
  </si>
  <si>
    <t>наб. реки Фонтака д. 73</t>
  </si>
  <si>
    <t>Завоз отсева и песка  в песочницы, покраска детского оборудовая</t>
  </si>
  <si>
    <t>Завоз песка  в песочницы, покраска детского оборудовая</t>
  </si>
  <si>
    <t>Завоз отсева, покраска детского оборудовая</t>
  </si>
  <si>
    <t>наб. канала Грибоедова д. 18-20</t>
  </si>
  <si>
    <t>Установка вазонов</t>
  </si>
  <si>
    <t>Гороховая ул., д. 36-38</t>
  </si>
  <si>
    <t>Проектные работы</t>
  </si>
  <si>
    <r>
      <t>посадка, полив цветов - 440 шт. в 11 вазонов, посев травы на газон 30 м</t>
    </r>
    <r>
      <rPr>
        <sz val="12"/>
        <rFont val="Times New Roman"/>
        <family val="1"/>
      </rPr>
      <t>², посадка цветов газон-300 шт.</t>
    </r>
  </si>
  <si>
    <t xml:space="preserve">Кизильник-60 шт, </t>
  </si>
  <si>
    <t>Кизильник-120 шт.</t>
  </si>
  <si>
    <t>Невский пр., д. 3</t>
  </si>
  <si>
    <t>Сирень-2 шт., спирея-4 шт.</t>
  </si>
  <si>
    <t>Клен глобоза-1 шт.</t>
  </si>
  <si>
    <t>Сирень-10 шт., клен глобоза-1 шт.</t>
  </si>
  <si>
    <t>Кизильник-60 шт.</t>
  </si>
  <si>
    <t>Роза морщинистая-30 шт.</t>
  </si>
  <si>
    <t>Апраксин пер., д. 12</t>
  </si>
  <si>
    <t>Девичий виноград-3 шт.</t>
  </si>
  <si>
    <t xml:space="preserve">Снос-сирень 5 шт., санитарная прочистка-клен-2шт., липа-1шт. </t>
  </si>
  <si>
    <t>Адресный список адресов уточнится после проведения обследований зеленых насаждений</t>
  </si>
  <si>
    <t>Посадка цветов на газоне -100 шт., уход за газоном, посев травы-70м2</t>
  </si>
  <si>
    <r>
      <t xml:space="preserve">посадка, полив цветов - 550 шт. в 11 вазонах, 500 шт.-на газон, хоста-10 шт., астильба-50 шт, уход за газоном, посев травы </t>
    </r>
    <r>
      <rPr>
        <sz val="12"/>
        <rFont val="Times New Roman"/>
        <family val="1"/>
      </rPr>
      <t>90</t>
    </r>
    <r>
      <rPr>
        <sz val="12"/>
        <rFont val="Times New Roman"/>
        <family val="1"/>
      </rPr>
      <t xml:space="preserve"> м</t>
    </r>
    <r>
      <rPr>
        <sz val="12"/>
        <rFont val="Times New Roman"/>
        <family val="1"/>
      </rPr>
      <t>² (3 газона)</t>
    </r>
  </si>
  <si>
    <t>посадка, полив цветов - 360 шт. в 9 вазонов</t>
  </si>
  <si>
    <t>посадка, полив цветов - 240 шт. в 6 вазонов</t>
  </si>
  <si>
    <t>посадка, полив цветов - 120 шт. в 3 вазона, посадка травы на газоны 15 м2</t>
  </si>
  <si>
    <t>посадка, полив цветов - 80 шт. в 2 вазона (II двор направо): на газон - 80 шт,  уход за газоном, посадка травы на газоны 15 м2</t>
  </si>
  <si>
    <t>посадка цветов на газоне -  800 шт, уход за газоном, посадка травы на газон 200м2, устройство клумбы-50 м.</t>
  </si>
  <si>
    <t>посадка, полив цветов - 60 шт. в 2 вазонах; на газоне - 200 шт., уход за газоном, посадка травы на газоны 300 м2</t>
  </si>
  <si>
    <t>посадка, полив цветов - 360 шт. в 9 вазонах, посадка в альпинарий-400 шт., посадка травы на газоны 80 м2</t>
  </si>
  <si>
    <t>посадка, полив цветов - 120 шт. в 3 вазона, посадка девичего винограда-40 шт.</t>
  </si>
  <si>
    <r>
      <t>посадка, полив цветов - 240 шт. 6 вазонов (</t>
    </r>
    <r>
      <rPr>
        <sz val="12"/>
        <color indexed="8"/>
        <rFont val="Calibri"/>
        <family val="2"/>
      </rPr>
      <t>l</t>
    </r>
    <r>
      <rPr>
        <sz val="12"/>
        <color indexed="8"/>
        <rFont val="Times New Roman"/>
        <family val="1"/>
      </rPr>
      <t>+II двор), посадка травы на газоны 80 м², устройство клумбы-25 м²</t>
    </r>
  </si>
  <si>
    <r>
      <t>посадка, полив цветов -450 шт. в 9 вазонах, устройство клумбы-15м² 200 летников, 100 многолетников,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мульчирование-50 м²</t>
    </r>
  </si>
  <si>
    <t>посадка, полив цветов 240 шт., в 6-ти вазонах</t>
  </si>
  <si>
    <t>посадка, полив цветов - 80 шт. в 2 вазона (I и II дворы), уход за газоном 100 м2</t>
  </si>
  <si>
    <t xml:space="preserve"> НА ТЕРРИТОРИИ  МО  МО  № 78 НА 2017год</t>
  </si>
  <si>
    <t>НА ТЕРРИТОРИИ МО МО № 78 НА 2017 ГОД</t>
  </si>
  <si>
    <t>Запланировано на 2017 год</t>
  </si>
  <si>
    <t xml:space="preserve"> НА ТЕРРИТОРИИ МО МО № 78 НА 2017 ГОД</t>
  </si>
  <si>
    <t>НА УСТАНОВКУ, СОДЕРЖАНИЕ И РЕМОНТ ОГРАЖДЕНИЙ ГАЗОНОВ НА ТЕРРИТОРИИ МО МО № 78 НА 2017 ГОД</t>
  </si>
  <si>
    <t xml:space="preserve">            НА ТЕРРИТОРИИ МО МО № 78 НА 2017 ГОД</t>
  </si>
  <si>
    <t xml:space="preserve">                     НА ВЫПОЛНЕНИЕ ОФОРМЛЕНИЯ К ПРАЗДНИЧНЫМ МЕРОПРИЯТИЯМ  НА ТЕРРИТОРИИ МО МО № 78 НА 2017ГОД</t>
  </si>
  <si>
    <t xml:space="preserve">                     НА ВЫПОЛНЕНИЕ ПРОЧИХ МЕРОПРИЯТИЙ В ОБЛАСТИ БЛАГОУСТРОЙСТВА НА ВНУТРИКВАРТАЛЬНЫХ ТЕРРИТОРИЯХ МО МО № 78 НА 2017 ГОД</t>
  </si>
  <si>
    <t>ПО ОРГАНИЗАЦИИ РАБОТ ПО КОМПЕНСАЦИОННОМУ ОЗЕЛЕНЕНИЮ НА ТЕРРИТОРИИ МО МО №78 НА 2017 ГОД</t>
  </si>
  <si>
    <t>Основание для вкл. в  программу</t>
  </si>
  <si>
    <t>Основание для включения в  программу</t>
  </si>
  <si>
    <t>Основание для вкл. в программу</t>
  </si>
  <si>
    <t>Основание для включения в программу</t>
  </si>
  <si>
    <t>Муниципальная прорамма по благоустройству дворовых территорий МО МО №78 на 2017 год</t>
  </si>
  <si>
    <t xml:space="preserve">                                                                                                                      ПРОГРАММА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</si>
  <si>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ПРОГРАММА                                                                             Приложение 2</t>
  </si>
  <si>
    <t xml:space="preserve">                                                                                                                  ПРОГРАММА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</si>
  <si>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ПРОГРАММА                                                                         Приложение 4</t>
  </si>
  <si>
    <t xml:space="preserve">                                                                                                                   ПРОГРАММА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</si>
  <si>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ПРОГРАММА                                                                                                   Приложение 1</t>
  </si>
  <si>
    <t xml:space="preserve">                                                                                                            ПРОГРАММА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</si>
  <si>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ПРОГРАММА                                                                            Приложение 3</t>
  </si>
  <si>
    <t xml:space="preserve">                                                                                                                       ПРОГРАММА                                                                                                                  Приложение 1</t>
  </si>
  <si>
    <t>ПРОГРАММА НА УСТАНОВКУ КОНТЕЙНЕРНЫХ ПЛОЩАДОК,                            Приложение 2</t>
  </si>
  <si>
    <t xml:space="preserve">                                                                                                                   ПРОГРАММА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</si>
</sst>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_р_."/>
    <numFmt numFmtId="171" formatCode="[$-FC19]d\ mmmm\ yyyy\ &quot;г.&quot;"/>
    <numFmt numFmtId="172" formatCode="000000"/>
    <numFmt numFmtId="173" formatCode="[$€-2]\ ###,000_);[Red]\([$€-2]\ ###,000\)"/>
    <numFmt numFmtId="174" formatCode="#,##0.000"/>
    <numFmt numFmtId="175" formatCode="0.0000"/>
    <numFmt numFmtId="176" formatCode="0.000000"/>
    <numFmt numFmtId="177" formatCode="0.00000"/>
    <numFmt numFmtId="178" formatCode="0.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"/>
    <numFmt numFmtId="187" formatCode="0.000000000"/>
    <numFmt numFmtId="188" formatCode="0.00000000000000000"/>
    <numFmt numFmtId="189" formatCode="0.000000000000000000"/>
    <numFmt numFmtId="190" formatCode="0.00000000000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22" fillId="0" borderId="0" xfId="0" applyFont="1" applyAlignment="1">
      <alignment/>
    </xf>
    <xf numFmtId="4" fontId="13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3" fontId="12" fillId="0" borderId="16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" fontId="13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33" borderId="11" xfId="53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13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4" fontId="13" fillId="33" borderId="16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5" fillId="0" borderId="0" xfId="0" applyFont="1" applyAlignment="1">
      <alignment/>
    </xf>
    <xf numFmtId="0" fontId="9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11" fillId="0" borderId="23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8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2" xfId="0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/>
    </xf>
    <xf numFmtId="0" fontId="9" fillId="0" borderId="26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16" fillId="33" borderId="17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6" fillId="33" borderId="28" xfId="53" applyFont="1" applyFill="1" applyBorder="1" applyAlignment="1">
      <alignment vertical="center" wrapText="1"/>
      <protection/>
    </xf>
    <xf numFmtId="0" fontId="16" fillId="33" borderId="11" xfId="0" applyFont="1" applyFill="1" applyBorder="1" applyAlignment="1">
      <alignment vertical="center" wrapText="1"/>
    </xf>
    <xf numFmtId="0" fontId="16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vertical="center" wrapText="1"/>
      <protection/>
    </xf>
    <xf numFmtId="0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/>
    </xf>
    <xf numFmtId="0" fontId="11" fillId="33" borderId="28" xfId="53" applyFont="1" applyFill="1" applyBorder="1" applyAlignment="1">
      <alignment vertical="center" wrapText="1"/>
      <protection/>
    </xf>
    <xf numFmtId="0" fontId="0" fillId="33" borderId="0" xfId="0" applyFont="1" applyFill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" fontId="13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/>
    </xf>
    <xf numFmtId="3" fontId="63" fillId="33" borderId="10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/>
    </xf>
    <xf numFmtId="0" fontId="16" fillId="34" borderId="31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34" borderId="32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vertical="center" wrapText="1"/>
    </xf>
    <xf numFmtId="0" fontId="16" fillId="34" borderId="34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>
      <alignment/>
    </xf>
    <xf numFmtId="4" fontId="11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/>
    </xf>
    <xf numFmtId="185" fontId="28" fillId="33" borderId="0" xfId="0" applyNumberFormat="1" applyFont="1" applyFill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90" fontId="19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/>
    </xf>
    <xf numFmtId="0" fontId="13" fillId="0" borderId="19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6" fillId="0" borderId="37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6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6" fillId="33" borderId="20" xfId="53" applyFont="1" applyFill="1" applyBorder="1" applyAlignment="1">
      <alignment vertical="center" wrapText="1"/>
      <protection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30" xfId="53" applyFont="1" applyFill="1" applyBorder="1" applyAlignment="1">
      <alignment vertical="center" wrapText="1"/>
      <protection/>
    </xf>
    <xf numFmtId="4" fontId="13" fillId="0" borderId="22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ери 2000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626">
    <tabColor rgb="FFFF0000"/>
  </sheetPr>
  <dimension ref="A1:M53"/>
  <sheetViews>
    <sheetView view="pageBreakPreview" zoomScale="60" zoomScaleNormal="85" zoomScalePageLayoutView="0" workbookViewId="0" topLeftCell="A18">
      <selection activeCell="J11" sqref="J11"/>
    </sheetView>
  </sheetViews>
  <sheetFormatPr defaultColWidth="9.125" defaultRowHeight="12.75"/>
  <cols>
    <col min="1" max="1" width="8.25390625" style="4" customWidth="1"/>
    <col min="2" max="2" width="30.75390625" style="4" customWidth="1"/>
    <col min="3" max="3" width="24.25390625" style="4" customWidth="1"/>
    <col min="4" max="4" width="18.00390625" style="4" customWidth="1"/>
    <col min="5" max="5" width="18.875" style="4" customWidth="1"/>
    <col min="6" max="6" width="19.75390625" style="4" customWidth="1"/>
    <col min="7" max="7" width="11.125" style="4" customWidth="1"/>
    <col min="8" max="8" width="15.125" style="4" customWidth="1"/>
    <col min="9" max="9" width="8.25390625" style="4" customWidth="1"/>
    <col min="10" max="10" width="12.625" style="4" customWidth="1"/>
    <col min="11" max="11" width="17.375" style="4" customWidth="1"/>
    <col min="12" max="12" width="13.25390625" style="4" customWidth="1"/>
    <col min="13" max="13" width="16.75390625" style="4" customWidth="1"/>
  </cols>
  <sheetData>
    <row r="1" spans="1:13" ht="12.75" customHeight="1" hidden="1">
      <c r="A1" s="205" t="s">
        <v>155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45" t="s">
        <v>160</v>
      </c>
      <c r="M1" s="146"/>
    </row>
    <row r="2" spans="1:13" ht="12.75" customHeight="1" hidden="1">
      <c r="A2" s="205" t="s">
        <v>157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46"/>
      <c r="M2" s="146"/>
    </row>
    <row r="3" spans="1:13" ht="12.75" customHeight="1" hidden="1">
      <c r="A3" s="205" t="s">
        <v>159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146"/>
      <c r="M3" s="146"/>
    </row>
    <row r="4" spans="1:13" ht="12.75" customHeight="1" hidden="1">
      <c r="A4" s="205" t="s">
        <v>158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146"/>
      <c r="M4" s="146"/>
    </row>
    <row r="5" spans="1:13" ht="15" customHeight="1" hidden="1">
      <c r="A5" s="206" t="s">
        <v>156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146"/>
      <c r="M5" s="146"/>
    </row>
    <row r="6" ht="12.75" customHeight="1"/>
    <row r="7" spans="1:13" s="28" customFormat="1" ht="18.75">
      <c r="A7" s="198" t="s">
        <v>275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3" s="28" customFormat="1" ht="18.75">
      <c r="A8" s="198" t="s">
        <v>38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s="28" customFormat="1" ht="15.75" customHeight="1">
      <c r="A9" s="198" t="s">
        <v>39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pans="1:13" s="28" customFormat="1" ht="15.75" customHeight="1">
      <c r="A10" s="198" t="s">
        <v>179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3" s="28" customFormat="1" ht="18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ht="13.5" thickBot="1">
      <c r="C12" s="5"/>
    </row>
    <row r="13" spans="1:13" ht="30.75" customHeight="1">
      <c r="A13" s="201" t="s">
        <v>0</v>
      </c>
      <c r="B13" s="203" t="s">
        <v>1</v>
      </c>
      <c r="C13" s="199" t="s">
        <v>262</v>
      </c>
      <c r="D13" s="199" t="s">
        <v>2</v>
      </c>
      <c r="E13" s="199" t="s">
        <v>3</v>
      </c>
      <c r="F13" s="199" t="s">
        <v>23</v>
      </c>
      <c r="G13" s="199" t="s">
        <v>40</v>
      </c>
      <c r="H13" s="203" t="s">
        <v>180</v>
      </c>
      <c r="I13" s="203"/>
      <c r="J13" s="203"/>
      <c r="K13" s="203"/>
      <c r="L13" s="203"/>
      <c r="M13" s="98" t="s">
        <v>9</v>
      </c>
    </row>
    <row r="14" spans="1:13" ht="31.5" customHeight="1">
      <c r="A14" s="202"/>
      <c r="B14" s="204"/>
      <c r="C14" s="200"/>
      <c r="D14" s="200"/>
      <c r="E14" s="200"/>
      <c r="F14" s="200"/>
      <c r="G14" s="200"/>
      <c r="H14" s="105" t="s">
        <v>4</v>
      </c>
      <c r="I14" s="105" t="s">
        <v>5</v>
      </c>
      <c r="J14" s="105" t="s">
        <v>6</v>
      </c>
      <c r="K14" s="105" t="s">
        <v>7</v>
      </c>
      <c r="L14" s="105" t="s">
        <v>8</v>
      </c>
      <c r="M14" s="119"/>
    </row>
    <row r="15" spans="1:13" ht="31.5" customHeight="1">
      <c r="A15" s="114">
        <v>1</v>
      </c>
      <c r="B15" s="63" t="s">
        <v>128</v>
      </c>
      <c r="C15" s="101" t="s">
        <v>91</v>
      </c>
      <c r="D15" s="101" t="s">
        <v>31</v>
      </c>
      <c r="E15" s="182" t="s">
        <v>15</v>
      </c>
      <c r="F15" s="177" t="s">
        <v>186</v>
      </c>
      <c r="G15" s="101">
        <v>6</v>
      </c>
      <c r="H15" s="105"/>
      <c r="I15" s="105"/>
      <c r="J15" s="105"/>
      <c r="K15" s="96">
        <f>G15*1850</f>
        <v>11100</v>
      </c>
      <c r="L15" s="105"/>
      <c r="M15" s="119"/>
    </row>
    <row r="16" spans="1:13" ht="31.5" customHeight="1">
      <c r="A16" s="114">
        <v>2</v>
      </c>
      <c r="B16" s="63" t="s">
        <v>52</v>
      </c>
      <c r="C16" s="101" t="s">
        <v>91</v>
      </c>
      <c r="D16" s="101" t="s">
        <v>31</v>
      </c>
      <c r="E16" s="182" t="s">
        <v>15</v>
      </c>
      <c r="F16" s="177" t="s">
        <v>186</v>
      </c>
      <c r="G16" s="101">
        <v>20</v>
      </c>
      <c r="H16" s="105"/>
      <c r="I16" s="105"/>
      <c r="J16" s="105"/>
      <c r="K16" s="96">
        <f aca="true" t="shared" si="0" ref="K16:K39">G16*1850</f>
        <v>37000</v>
      </c>
      <c r="L16" s="105"/>
      <c r="M16" s="133"/>
    </row>
    <row r="17" spans="1:13" ht="31.5" customHeight="1">
      <c r="A17" s="114">
        <v>3</v>
      </c>
      <c r="B17" s="63" t="s">
        <v>93</v>
      </c>
      <c r="C17" s="101" t="s">
        <v>91</v>
      </c>
      <c r="D17" s="101" t="s">
        <v>31</v>
      </c>
      <c r="E17" s="182" t="s">
        <v>15</v>
      </c>
      <c r="F17" s="177" t="s">
        <v>186</v>
      </c>
      <c r="G17" s="101">
        <v>20</v>
      </c>
      <c r="H17" s="105"/>
      <c r="I17" s="105"/>
      <c r="J17" s="105"/>
      <c r="K17" s="96">
        <f t="shared" si="0"/>
        <v>37000</v>
      </c>
      <c r="L17" s="105"/>
      <c r="M17" s="133"/>
    </row>
    <row r="18" spans="1:13" ht="31.5" customHeight="1">
      <c r="A18" s="114">
        <v>4</v>
      </c>
      <c r="B18" s="63" t="s">
        <v>53</v>
      </c>
      <c r="C18" s="101" t="s">
        <v>91</v>
      </c>
      <c r="D18" s="101" t="s">
        <v>31</v>
      </c>
      <c r="E18" s="182" t="s">
        <v>15</v>
      </c>
      <c r="F18" s="177" t="s">
        <v>186</v>
      </c>
      <c r="G18" s="101">
        <v>20</v>
      </c>
      <c r="H18" s="105"/>
      <c r="I18" s="105"/>
      <c r="J18" s="105"/>
      <c r="K18" s="96">
        <f t="shared" si="0"/>
        <v>37000</v>
      </c>
      <c r="L18" s="105"/>
      <c r="M18" s="133"/>
    </row>
    <row r="19" spans="1:13" s="64" customFormat="1" ht="31.5">
      <c r="A19" s="114">
        <v>5</v>
      </c>
      <c r="B19" s="63" t="s">
        <v>123</v>
      </c>
      <c r="C19" s="101" t="s">
        <v>91</v>
      </c>
      <c r="D19" s="101" t="s">
        <v>31</v>
      </c>
      <c r="E19" s="182" t="s">
        <v>15</v>
      </c>
      <c r="F19" s="177" t="s">
        <v>209</v>
      </c>
      <c r="G19" s="101">
        <v>2400</v>
      </c>
      <c r="H19" s="130"/>
      <c r="I19" s="130"/>
      <c r="J19" s="130"/>
      <c r="K19" s="96">
        <v>2895031</v>
      </c>
      <c r="L19" s="132"/>
      <c r="M19" s="133"/>
    </row>
    <row r="20" spans="1:13" s="64" customFormat="1" ht="51" customHeight="1">
      <c r="A20" s="114">
        <v>6</v>
      </c>
      <c r="B20" s="63" t="s">
        <v>224</v>
      </c>
      <c r="C20" s="101" t="s">
        <v>185</v>
      </c>
      <c r="D20" s="101" t="s">
        <v>31</v>
      </c>
      <c r="E20" s="182" t="s">
        <v>15</v>
      </c>
      <c r="F20" s="177" t="s">
        <v>210</v>
      </c>
      <c r="G20" s="101">
        <v>70</v>
      </c>
      <c r="H20" s="130"/>
      <c r="I20" s="130"/>
      <c r="J20" s="130"/>
      <c r="K20" s="96">
        <f t="shared" si="0"/>
        <v>129500</v>
      </c>
      <c r="L20" s="132"/>
      <c r="M20" s="133"/>
    </row>
    <row r="21" spans="1:13" s="64" customFormat="1" ht="31.5">
      <c r="A21" s="114">
        <v>7</v>
      </c>
      <c r="B21" s="63" t="s">
        <v>136</v>
      </c>
      <c r="C21" s="101" t="s">
        <v>91</v>
      </c>
      <c r="D21" s="101" t="s">
        <v>31</v>
      </c>
      <c r="E21" s="182" t="s">
        <v>15</v>
      </c>
      <c r="F21" s="177" t="s">
        <v>186</v>
      </c>
      <c r="G21" s="107">
        <v>20</v>
      </c>
      <c r="H21" s="130"/>
      <c r="I21" s="130"/>
      <c r="J21" s="130"/>
      <c r="K21" s="96">
        <f t="shared" si="0"/>
        <v>37000</v>
      </c>
      <c r="L21" s="132"/>
      <c r="M21" s="133"/>
    </row>
    <row r="22" spans="1:13" s="64" customFormat="1" ht="31.5">
      <c r="A22" s="114">
        <v>8</v>
      </c>
      <c r="B22" s="63" t="s">
        <v>122</v>
      </c>
      <c r="C22" s="101" t="s">
        <v>91</v>
      </c>
      <c r="D22" s="101" t="s">
        <v>31</v>
      </c>
      <c r="E22" s="182" t="s">
        <v>15</v>
      </c>
      <c r="F22" s="177" t="s">
        <v>186</v>
      </c>
      <c r="G22" s="107">
        <v>10</v>
      </c>
      <c r="H22" s="130"/>
      <c r="I22" s="130"/>
      <c r="J22" s="130"/>
      <c r="K22" s="96">
        <f t="shared" si="0"/>
        <v>18500</v>
      </c>
      <c r="L22" s="132"/>
      <c r="M22" s="133"/>
    </row>
    <row r="23" spans="1:13" s="64" customFormat="1" ht="31.5">
      <c r="A23" s="114">
        <v>9</v>
      </c>
      <c r="B23" s="63" t="s">
        <v>33</v>
      </c>
      <c r="C23" s="101" t="s">
        <v>91</v>
      </c>
      <c r="D23" s="101" t="s">
        <v>31</v>
      </c>
      <c r="E23" s="182" t="s">
        <v>15</v>
      </c>
      <c r="F23" s="177" t="s">
        <v>186</v>
      </c>
      <c r="G23" s="107">
        <v>15</v>
      </c>
      <c r="H23" s="130"/>
      <c r="I23" s="130"/>
      <c r="J23" s="130"/>
      <c r="K23" s="96">
        <f t="shared" si="0"/>
        <v>27750</v>
      </c>
      <c r="L23" s="132"/>
      <c r="M23" s="133"/>
    </row>
    <row r="24" spans="1:13" s="64" customFormat="1" ht="31.5">
      <c r="A24" s="114">
        <v>10</v>
      </c>
      <c r="B24" s="63" t="s">
        <v>58</v>
      </c>
      <c r="C24" s="101" t="s">
        <v>91</v>
      </c>
      <c r="D24" s="101" t="s">
        <v>31</v>
      </c>
      <c r="E24" s="182" t="s">
        <v>15</v>
      </c>
      <c r="F24" s="177" t="s">
        <v>186</v>
      </c>
      <c r="G24" s="107">
        <v>30</v>
      </c>
      <c r="H24" s="130"/>
      <c r="I24" s="130"/>
      <c r="J24" s="130"/>
      <c r="K24" s="96">
        <f t="shared" si="0"/>
        <v>55500</v>
      </c>
      <c r="L24" s="132"/>
      <c r="M24" s="133"/>
    </row>
    <row r="25" spans="1:13" s="64" customFormat="1" ht="31.5">
      <c r="A25" s="114">
        <v>11</v>
      </c>
      <c r="B25" s="63" t="s">
        <v>203</v>
      </c>
      <c r="C25" s="101" t="s">
        <v>91</v>
      </c>
      <c r="D25" s="101" t="s">
        <v>31</v>
      </c>
      <c r="E25" s="182" t="s">
        <v>15</v>
      </c>
      <c r="F25" s="177" t="s">
        <v>186</v>
      </c>
      <c r="G25" s="107">
        <v>50</v>
      </c>
      <c r="H25" s="130"/>
      <c r="I25" s="130"/>
      <c r="J25" s="130"/>
      <c r="K25" s="96">
        <f t="shared" si="0"/>
        <v>92500</v>
      </c>
      <c r="L25" s="132"/>
      <c r="M25" s="133"/>
    </row>
    <row r="26" spans="1:13" s="64" customFormat="1" ht="31.5">
      <c r="A26" s="114">
        <v>12</v>
      </c>
      <c r="B26" s="63" t="s">
        <v>25</v>
      </c>
      <c r="C26" s="101" t="s">
        <v>91</v>
      </c>
      <c r="D26" s="101" t="s">
        <v>31</v>
      </c>
      <c r="E26" s="182" t="s">
        <v>15</v>
      </c>
      <c r="F26" s="177" t="s">
        <v>186</v>
      </c>
      <c r="G26" s="107">
        <v>70</v>
      </c>
      <c r="H26" s="130"/>
      <c r="I26" s="130"/>
      <c r="J26" s="130"/>
      <c r="K26" s="96">
        <f t="shared" si="0"/>
        <v>129500</v>
      </c>
      <c r="L26" s="132"/>
      <c r="M26" s="133"/>
    </row>
    <row r="27" spans="1:13" s="64" customFormat="1" ht="31.5">
      <c r="A27" s="114">
        <v>13</v>
      </c>
      <c r="B27" s="63" t="s">
        <v>59</v>
      </c>
      <c r="C27" s="101" t="s">
        <v>91</v>
      </c>
      <c r="D27" s="101" t="s">
        <v>31</v>
      </c>
      <c r="E27" s="182" t="s">
        <v>15</v>
      </c>
      <c r="F27" s="177" t="s">
        <v>186</v>
      </c>
      <c r="G27" s="107">
        <v>40</v>
      </c>
      <c r="H27" s="130"/>
      <c r="I27" s="130"/>
      <c r="J27" s="130"/>
      <c r="K27" s="96">
        <f t="shared" si="0"/>
        <v>74000</v>
      </c>
      <c r="L27" s="132"/>
      <c r="M27" s="133"/>
    </row>
    <row r="28" spans="1:13" s="64" customFormat="1" ht="31.5">
      <c r="A28" s="114">
        <v>14</v>
      </c>
      <c r="B28" s="63" t="s">
        <v>61</v>
      </c>
      <c r="C28" s="101" t="s">
        <v>91</v>
      </c>
      <c r="D28" s="101" t="s">
        <v>31</v>
      </c>
      <c r="E28" s="182" t="s">
        <v>15</v>
      </c>
      <c r="F28" s="177" t="s">
        <v>186</v>
      </c>
      <c r="G28" s="107">
        <v>25</v>
      </c>
      <c r="H28" s="187"/>
      <c r="I28" s="187"/>
      <c r="J28" s="187"/>
      <c r="K28" s="96">
        <f t="shared" si="0"/>
        <v>46250</v>
      </c>
      <c r="L28" s="188"/>
      <c r="M28" s="133"/>
    </row>
    <row r="29" spans="1:13" s="64" customFormat="1" ht="31.5">
      <c r="A29" s="114">
        <v>15</v>
      </c>
      <c r="B29" s="63" t="s">
        <v>204</v>
      </c>
      <c r="C29" s="101" t="s">
        <v>91</v>
      </c>
      <c r="D29" s="101" t="s">
        <v>31</v>
      </c>
      <c r="E29" s="182" t="s">
        <v>15</v>
      </c>
      <c r="F29" s="177" t="s">
        <v>186</v>
      </c>
      <c r="G29" s="107">
        <v>6</v>
      </c>
      <c r="H29" s="187"/>
      <c r="I29" s="187"/>
      <c r="J29" s="187"/>
      <c r="K29" s="96">
        <f t="shared" si="0"/>
        <v>11100</v>
      </c>
      <c r="L29" s="188"/>
      <c r="M29" s="191"/>
    </row>
    <row r="30" spans="1:13" s="64" customFormat="1" ht="31.5">
      <c r="A30" s="114">
        <v>16</v>
      </c>
      <c r="B30" s="189" t="s">
        <v>205</v>
      </c>
      <c r="C30" s="101" t="s">
        <v>91</v>
      </c>
      <c r="D30" s="101" t="s">
        <v>31</v>
      </c>
      <c r="E30" s="182" t="s">
        <v>15</v>
      </c>
      <c r="F30" s="177" t="s">
        <v>186</v>
      </c>
      <c r="G30" s="101">
        <v>4</v>
      </c>
      <c r="H30" s="187"/>
      <c r="I30" s="187"/>
      <c r="J30" s="187"/>
      <c r="K30" s="96">
        <f t="shared" si="0"/>
        <v>7400</v>
      </c>
      <c r="L30" s="188"/>
      <c r="M30" s="191"/>
    </row>
    <row r="31" spans="1:13" s="64" customFormat="1" ht="31.5">
      <c r="A31" s="114">
        <v>17</v>
      </c>
      <c r="B31" s="189" t="s">
        <v>206</v>
      </c>
      <c r="C31" s="101" t="s">
        <v>91</v>
      </c>
      <c r="D31" s="101" t="s">
        <v>31</v>
      </c>
      <c r="E31" s="182" t="s">
        <v>15</v>
      </c>
      <c r="F31" s="177" t="s">
        <v>186</v>
      </c>
      <c r="G31" s="101">
        <v>70</v>
      </c>
      <c r="H31" s="187"/>
      <c r="I31" s="187"/>
      <c r="J31" s="187"/>
      <c r="K31" s="96">
        <f t="shared" si="0"/>
        <v>129500</v>
      </c>
      <c r="L31" s="188"/>
      <c r="M31" s="191"/>
    </row>
    <row r="32" spans="1:13" s="64" customFormat="1" ht="31.5">
      <c r="A32" s="114">
        <v>18</v>
      </c>
      <c r="B32" s="189" t="s">
        <v>151</v>
      </c>
      <c r="C32" s="101" t="s">
        <v>91</v>
      </c>
      <c r="D32" s="101" t="s">
        <v>31</v>
      </c>
      <c r="E32" s="182" t="s">
        <v>15</v>
      </c>
      <c r="F32" s="177" t="s">
        <v>186</v>
      </c>
      <c r="G32" s="101">
        <v>20</v>
      </c>
      <c r="H32" s="187"/>
      <c r="I32" s="187"/>
      <c r="J32" s="187"/>
      <c r="K32" s="96">
        <f t="shared" si="0"/>
        <v>37000</v>
      </c>
      <c r="L32" s="188"/>
      <c r="M32" s="191"/>
    </row>
    <row r="33" spans="1:13" s="64" customFormat="1" ht="31.5">
      <c r="A33" s="114">
        <v>19</v>
      </c>
      <c r="B33" s="189" t="s">
        <v>207</v>
      </c>
      <c r="C33" s="101" t="s">
        <v>91</v>
      </c>
      <c r="D33" s="101" t="s">
        <v>31</v>
      </c>
      <c r="E33" s="182" t="s">
        <v>15</v>
      </c>
      <c r="F33" s="177" t="s">
        <v>186</v>
      </c>
      <c r="G33" s="101">
        <v>16</v>
      </c>
      <c r="H33" s="187"/>
      <c r="I33" s="187"/>
      <c r="J33" s="187"/>
      <c r="K33" s="96">
        <f t="shared" si="0"/>
        <v>29600</v>
      </c>
      <c r="L33" s="188"/>
      <c r="M33" s="191"/>
    </row>
    <row r="34" spans="1:13" s="64" customFormat="1" ht="31.5">
      <c r="A34" s="114">
        <v>20</v>
      </c>
      <c r="B34" s="189" t="s">
        <v>196</v>
      </c>
      <c r="C34" s="101" t="s">
        <v>91</v>
      </c>
      <c r="D34" s="101" t="s">
        <v>31</v>
      </c>
      <c r="E34" s="182" t="s">
        <v>15</v>
      </c>
      <c r="F34" s="177" t="s">
        <v>186</v>
      </c>
      <c r="G34" s="101">
        <v>30</v>
      </c>
      <c r="H34" s="187"/>
      <c r="I34" s="187"/>
      <c r="J34" s="187"/>
      <c r="K34" s="96">
        <f t="shared" si="0"/>
        <v>55500</v>
      </c>
      <c r="L34" s="188"/>
      <c r="M34" s="191"/>
    </row>
    <row r="35" spans="1:13" s="64" customFormat="1" ht="31.5">
      <c r="A35" s="114">
        <v>21</v>
      </c>
      <c r="B35" s="189" t="s">
        <v>152</v>
      </c>
      <c r="C35" s="101" t="s">
        <v>91</v>
      </c>
      <c r="D35" s="101" t="s">
        <v>31</v>
      </c>
      <c r="E35" s="182" t="s">
        <v>15</v>
      </c>
      <c r="F35" s="177" t="s">
        <v>186</v>
      </c>
      <c r="G35" s="101">
        <v>35</v>
      </c>
      <c r="H35" s="187"/>
      <c r="I35" s="187"/>
      <c r="J35" s="187"/>
      <c r="K35" s="96">
        <f t="shared" si="0"/>
        <v>64750</v>
      </c>
      <c r="L35" s="188"/>
      <c r="M35" s="191"/>
    </row>
    <row r="36" spans="1:13" s="64" customFormat="1" ht="31.5">
      <c r="A36" s="114">
        <v>22</v>
      </c>
      <c r="B36" s="189" t="s">
        <v>208</v>
      </c>
      <c r="C36" s="101" t="s">
        <v>91</v>
      </c>
      <c r="D36" s="101" t="s">
        <v>31</v>
      </c>
      <c r="E36" s="182" t="s">
        <v>15</v>
      </c>
      <c r="F36" s="177" t="s">
        <v>186</v>
      </c>
      <c r="G36" s="101">
        <v>20</v>
      </c>
      <c r="H36" s="187"/>
      <c r="I36" s="187"/>
      <c r="J36" s="187"/>
      <c r="K36" s="96">
        <f t="shared" si="0"/>
        <v>37000</v>
      </c>
      <c r="L36" s="188"/>
      <c r="M36" s="191"/>
    </row>
    <row r="37" spans="1:13" s="64" customFormat="1" ht="31.5">
      <c r="A37" s="114">
        <v>23</v>
      </c>
      <c r="B37" s="189" t="s">
        <v>130</v>
      </c>
      <c r="C37" s="101" t="s">
        <v>91</v>
      </c>
      <c r="D37" s="101" t="s">
        <v>31</v>
      </c>
      <c r="E37" s="182" t="s">
        <v>15</v>
      </c>
      <c r="F37" s="177" t="s">
        <v>186</v>
      </c>
      <c r="G37" s="101">
        <v>40</v>
      </c>
      <c r="H37" s="187"/>
      <c r="I37" s="187"/>
      <c r="J37" s="187"/>
      <c r="K37" s="96">
        <f t="shared" si="0"/>
        <v>74000</v>
      </c>
      <c r="L37" s="188"/>
      <c r="M37" s="191"/>
    </row>
    <row r="38" spans="1:13" s="64" customFormat="1" ht="31.5">
      <c r="A38" s="114">
        <v>24</v>
      </c>
      <c r="B38" s="189" t="s">
        <v>139</v>
      </c>
      <c r="C38" s="101" t="s">
        <v>91</v>
      </c>
      <c r="D38" s="101" t="s">
        <v>31</v>
      </c>
      <c r="E38" s="182" t="s">
        <v>15</v>
      </c>
      <c r="F38" s="177" t="s">
        <v>186</v>
      </c>
      <c r="G38" s="101">
        <v>5</v>
      </c>
      <c r="H38" s="187"/>
      <c r="I38" s="187"/>
      <c r="J38" s="187"/>
      <c r="K38" s="96">
        <f t="shared" si="0"/>
        <v>9250</v>
      </c>
      <c r="L38" s="188"/>
      <c r="M38" s="191"/>
    </row>
    <row r="39" spans="1:13" s="64" customFormat="1" ht="31.5">
      <c r="A39" s="114">
        <v>25</v>
      </c>
      <c r="B39" s="189" t="s">
        <v>120</v>
      </c>
      <c r="C39" s="101" t="s">
        <v>91</v>
      </c>
      <c r="D39" s="101" t="s">
        <v>31</v>
      </c>
      <c r="E39" s="182" t="s">
        <v>15</v>
      </c>
      <c r="F39" s="177" t="s">
        <v>186</v>
      </c>
      <c r="G39" s="190">
        <v>5</v>
      </c>
      <c r="H39" s="187"/>
      <c r="I39" s="187"/>
      <c r="J39" s="187"/>
      <c r="K39" s="96">
        <f t="shared" si="0"/>
        <v>9250</v>
      </c>
      <c r="L39" s="188"/>
      <c r="M39" s="191"/>
    </row>
    <row r="40" spans="1:13" ht="16.5" thickBot="1">
      <c r="A40" s="114"/>
      <c r="B40" s="183"/>
      <c r="C40" s="183"/>
      <c r="D40" s="183"/>
      <c r="E40" s="184" t="s">
        <v>10</v>
      </c>
      <c r="F40" s="184"/>
      <c r="G40" s="185">
        <f>SUM(G15:G39)</f>
        <v>3047</v>
      </c>
      <c r="H40" s="56">
        <f>SUM(I40:L40)</f>
        <v>4091981</v>
      </c>
      <c r="I40" s="185">
        <f>SUM(I19:I19)</f>
        <v>0</v>
      </c>
      <c r="J40" s="185">
        <f>SUM(J19:J19)</f>
        <v>0</v>
      </c>
      <c r="K40" s="185">
        <f>SUM(K14:K39)</f>
        <v>4091981</v>
      </c>
      <c r="L40" s="185">
        <f>SUM(L19:L19)</f>
        <v>0</v>
      </c>
      <c r="M40" s="186"/>
    </row>
    <row r="41" spans="5:8" ht="15.75">
      <c r="E41" s="142"/>
      <c r="F41" s="143"/>
      <c r="G41" s="143"/>
      <c r="H41" s="60"/>
    </row>
    <row r="42" spans="5:11" ht="15.75">
      <c r="E42" s="142"/>
      <c r="F42" s="143"/>
      <c r="G42" s="143"/>
      <c r="H42" s="60"/>
      <c r="K42" s="122"/>
    </row>
    <row r="43" spans="2:11" ht="15.75">
      <c r="B43" s="65"/>
      <c r="E43" s="143"/>
      <c r="F43" s="143"/>
      <c r="G43" s="156"/>
      <c r="H43" s="65"/>
      <c r="K43" s="122"/>
    </row>
    <row r="45" ht="12.75">
      <c r="K45" s="122"/>
    </row>
    <row r="46" ht="12.75">
      <c r="G46" s="122"/>
    </row>
    <row r="48" ht="22.5" customHeight="1">
      <c r="K48" s="122"/>
    </row>
    <row r="53" ht="12.75">
      <c r="G53" s="122"/>
    </row>
  </sheetData>
  <sheetProtection/>
  <mergeCells count="17">
    <mergeCell ref="A1:K1"/>
    <mergeCell ref="A2:K2"/>
    <mergeCell ref="A3:K3"/>
    <mergeCell ref="A4:K4"/>
    <mergeCell ref="A5:K5"/>
    <mergeCell ref="G13:G14"/>
    <mergeCell ref="H13:L13"/>
    <mergeCell ref="A7:M7"/>
    <mergeCell ref="A8:M8"/>
    <mergeCell ref="A10:M10"/>
    <mergeCell ref="A9:M9"/>
    <mergeCell ref="F13:F14"/>
    <mergeCell ref="A13:A14"/>
    <mergeCell ref="B13:B14"/>
    <mergeCell ref="C13:C14"/>
    <mergeCell ref="D13:D14"/>
    <mergeCell ref="E13:E14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1"/>
  <sheetViews>
    <sheetView view="pageBreakPreview" zoomScale="60" zoomScaleNormal="75" zoomScalePageLayoutView="0" workbookViewId="0" topLeftCell="A1">
      <selection activeCell="A2" sqref="A2:L2"/>
    </sheetView>
  </sheetViews>
  <sheetFormatPr defaultColWidth="9.00390625" defaultRowHeight="12.75"/>
  <cols>
    <col min="2" max="2" width="29.125" style="0" customWidth="1"/>
    <col min="3" max="3" width="26.75390625" style="0" customWidth="1"/>
    <col min="4" max="4" width="13.375" style="0" customWidth="1"/>
    <col min="5" max="5" width="13.625" style="0" customWidth="1"/>
    <col min="6" max="6" width="11.875" style="82" customWidth="1"/>
    <col min="7" max="7" width="13.00390625" style="0" customWidth="1"/>
    <col min="8" max="8" width="12.875" style="0" customWidth="1"/>
    <col min="9" max="10" width="13.625" style="0" customWidth="1"/>
    <col min="11" max="11" width="11.625" style="0" customWidth="1"/>
    <col min="12" max="12" width="17.625" style="0" bestFit="1" customWidth="1"/>
  </cols>
  <sheetData>
    <row r="1" spans="1:12" ht="15.75">
      <c r="A1" s="4"/>
      <c r="B1" s="4"/>
      <c r="C1" s="4"/>
      <c r="D1" s="4"/>
      <c r="E1" s="4"/>
      <c r="F1" s="122"/>
      <c r="G1" s="4"/>
      <c r="H1" s="4"/>
      <c r="I1" s="4"/>
      <c r="J1" s="4"/>
      <c r="K1" s="4"/>
      <c r="L1" s="16"/>
    </row>
    <row r="2" spans="1:13" ht="18.75">
      <c r="A2" s="198" t="s">
        <v>271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28"/>
    </row>
    <row r="3" spans="1:13" ht="18.75">
      <c r="A3" s="198" t="s">
        <v>131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8.75">
      <c r="A4" s="198" t="s">
        <v>254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9.5" thickBo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30"/>
    </row>
    <row r="6" spans="1:12" ht="15.75">
      <c r="A6" s="201" t="s">
        <v>0</v>
      </c>
      <c r="B6" s="203" t="s">
        <v>1</v>
      </c>
      <c r="C6" s="199" t="s">
        <v>262</v>
      </c>
      <c r="D6" s="199" t="s">
        <v>2</v>
      </c>
      <c r="E6" s="199" t="s">
        <v>3</v>
      </c>
      <c r="F6" s="245" t="s">
        <v>149</v>
      </c>
      <c r="G6" s="203" t="s">
        <v>214</v>
      </c>
      <c r="H6" s="203"/>
      <c r="I6" s="203"/>
      <c r="J6" s="203"/>
      <c r="K6" s="203"/>
      <c r="L6" s="218" t="s">
        <v>9</v>
      </c>
    </row>
    <row r="7" spans="1:12" ht="15.75">
      <c r="A7" s="202"/>
      <c r="B7" s="204"/>
      <c r="C7" s="200"/>
      <c r="D7" s="200"/>
      <c r="E7" s="200"/>
      <c r="F7" s="246"/>
      <c r="G7" s="105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219"/>
    </row>
    <row r="8" spans="1:12" ht="51">
      <c r="A8" s="114">
        <v>1</v>
      </c>
      <c r="B8" s="63" t="s">
        <v>128</v>
      </c>
      <c r="C8" s="84" t="s">
        <v>132</v>
      </c>
      <c r="D8" s="121" t="s">
        <v>148</v>
      </c>
      <c r="E8" s="9" t="s">
        <v>15</v>
      </c>
      <c r="F8" s="123">
        <v>170</v>
      </c>
      <c r="G8" s="124">
        <f>H8+I8+J8+K8</f>
        <v>12830.376</v>
      </c>
      <c r="H8" s="124">
        <f>(F8*0.5*3)*1.18</f>
        <v>300.9</v>
      </c>
      <c r="I8" s="124">
        <f>((F8*0.5*0.5)+(F8*10.16*2.5))*1.18</f>
        <v>5145.389999999999</v>
      </c>
      <c r="J8" s="124">
        <f>(F8*10.16*3)*1.18</f>
        <v>6114.2880000000005</v>
      </c>
      <c r="K8" s="124">
        <f>((F8*10.16*0.5)+(F8*0.5*2.5))*1.18</f>
        <v>1269.7979999999998</v>
      </c>
      <c r="L8" s="119"/>
    </row>
    <row r="9" spans="1:12" ht="51">
      <c r="A9" s="114">
        <v>2</v>
      </c>
      <c r="B9" s="63" t="s">
        <v>17</v>
      </c>
      <c r="C9" s="84" t="s">
        <v>132</v>
      </c>
      <c r="D9" s="121" t="s">
        <v>148</v>
      </c>
      <c r="E9" s="9" t="s">
        <v>15</v>
      </c>
      <c r="F9" s="123">
        <v>280</v>
      </c>
      <c r="G9" s="124">
        <f aca="true" t="shared" si="0" ref="G9:G37">H9+I9+J9+K9</f>
        <v>21132.384000000002</v>
      </c>
      <c r="H9" s="124">
        <f aca="true" t="shared" si="1" ref="H9:H37">(F9*0.5*3)*1.18</f>
        <v>495.59999999999997</v>
      </c>
      <c r="I9" s="124">
        <f aca="true" t="shared" si="2" ref="I9:I37">((F9*0.5*0.5)+(F9*10.16*2.5))*1.18</f>
        <v>8474.76</v>
      </c>
      <c r="J9" s="124">
        <f aca="true" t="shared" si="3" ref="J9:J37">(F9*10.16*3)*1.18</f>
        <v>10070.592</v>
      </c>
      <c r="K9" s="124">
        <f aca="true" t="shared" si="4" ref="K9:K37">((F9*10.16*0.5)+(F9*0.5*2.5))*1.18</f>
        <v>2091.432</v>
      </c>
      <c r="L9" s="115"/>
    </row>
    <row r="10" spans="1:12" ht="51">
      <c r="A10" s="114">
        <v>3</v>
      </c>
      <c r="B10" s="63" t="s">
        <v>49</v>
      </c>
      <c r="C10" s="84" t="s">
        <v>132</v>
      </c>
      <c r="D10" s="121" t="s">
        <v>148</v>
      </c>
      <c r="E10" s="9" t="s">
        <v>15</v>
      </c>
      <c r="F10" s="123">
        <v>480</v>
      </c>
      <c r="G10" s="124">
        <f t="shared" si="0"/>
        <v>36226.943999999996</v>
      </c>
      <c r="H10" s="124">
        <f t="shared" si="1"/>
        <v>849.5999999999999</v>
      </c>
      <c r="I10" s="124">
        <f t="shared" si="2"/>
        <v>14528.16</v>
      </c>
      <c r="J10" s="124">
        <f t="shared" si="3"/>
        <v>17263.872</v>
      </c>
      <c r="K10" s="124">
        <f t="shared" si="4"/>
        <v>3585.312</v>
      </c>
      <c r="L10" s="115"/>
    </row>
    <row r="11" spans="1:12" ht="51">
      <c r="A11" s="114">
        <v>4</v>
      </c>
      <c r="B11" s="63" t="s">
        <v>51</v>
      </c>
      <c r="C11" s="84" t="s">
        <v>132</v>
      </c>
      <c r="D11" s="121" t="s">
        <v>148</v>
      </c>
      <c r="E11" s="9" t="s">
        <v>15</v>
      </c>
      <c r="F11" s="123">
        <v>20</v>
      </c>
      <c r="G11" s="124">
        <f t="shared" si="0"/>
        <v>1509.4559999999997</v>
      </c>
      <c r="H11" s="124">
        <f t="shared" si="1"/>
        <v>35.4</v>
      </c>
      <c r="I11" s="124">
        <f t="shared" si="2"/>
        <v>605.3399999999999</v>
      </c>
      <c r="J11" s="124">
        <f t="shared" si="3"/>
        <v>719.3279999999999</v>
      </c>
      <c r="K11" s="124">
        <f t="shared" si="4"/>
        <v>149.38799999999998</v>
      </c>
      <c r="L11" s="115"/>
    </row>
    <row r="12" spans="1:12" ht="51">
      <c r="A12" s="114">
        <v>5</v>
      </c>
      <c r="B12" s="63" t="s">
        <v>52</v>
      </c>
      <c r="C12" s="84" t="s">
        <v>132</v>
      </c>
      <c r="D12" s="121" t="s">
        <v>148</v>
      </c>
      <c r="E12" s="9" t="s">
        <v>15</v>
      </c>
      <c r="F12" s="123">
        <v>80</v>
      </c>
      <c r="G12" s="124">
        <f t="shared" si="0"/>
        <v>6037.823999999999</v>
      </c>
      <c r="H12" s="124">
        <f t="shared" si="1"/>
        <v>141.6</v>
      </c>
      <c r="I12" s="124">
        <f t="shared" si="2"/>
        <v>2421.3599999999997</v>
      </c>
      <c r="J12" s="124">
        <f t="shared" si="3"/>
        <v>2877.3119999999994</v>
      </c>
      <c r="K12" s="124">
        <f t="shared" si="4"/>
        <v>597.5519999999999</v>
      </c>
      <c r="L12" s="115"/>
    </row>
    <row r="13" spans="1:12" ht="51">
      <c r="A13" s="114">
        <v>6</v>
      </c>
      <c r="B13" s="63" t="s">
        <v>93</v>
      </c>
      <c r="C13" s="84" t="s">
        <v>132</v>
      </c>
      <c r="D13" s="121" t="s">
        <v>148</v>
      </c>
      <c r="E13" s="9" t="s">
        <v>15</v>
      </c>
      <c r="F13" s="123">
        <v>250</v>
      </c>
      <c r="G13" s="124">
        <f t="shared" si="0"/>
        <v>18868.199999999997</v>
      </c>
      <c r="H13" s="124">
        <f t="shared" si="1"/>
        <v>442.5</v>
      </c>
      <c r="I13" s="124">
        <f t="shared" si="2"/>
        <v>7566.75</v>
      </c>
      <c r="J13" s="124">
        <f t="shared" si="3"/>
        <v>8991.6</v>
      </c>
      <c r="K13" s="124">
        <f t="shared" si="4"/>
        <v>1867.35</v>
      </c>
      <c r="L13" s="115"/>
    </row>
    <row r="14" spans="1:12" ht="51">
      <c r="A14" s="114">
        <v>7</v>
      </c>
      <c r="B14" s="99" t="s">
        <v>133</v>
      </c>
      <c r="C14" s="84" t="s">
        <v>132</v>
      </c>
      <c r="D14" s="121" t="s">
        <v>148</v>
      </c>
      <c r="E14" s="9" t="s">
        <v>15</v>
      </c>
      <c r="F14" s="123">
        <v>60</v>
      </c>
      <c r="G14" s="124">
        <f t="shared" si="0"/>
        <v>4528.3679999999995</v>
      </c>
      <c r="H14" s="124">
        <f t="shared" si="1"/>
        <v>106.19999999999999</v>
      </c>
      <c r="I14" s="124">
        <f t="shared" si="2"/>
        <v>1816.02</v>
      </c>
      <c r="J14" s="124">
        <f t="shared" si="3"/>
        <v>2157.984</v>
      </c>
      <c r="K14" s="124">
        <f t="shared" si="4"/>
        <v>448.164</v>
      </c>
      <c r="L14" s="115"/>
    </row>
    <row r="15" spans="1:12" ht="51">
      <c r="A15" s="114">
        <v>8</v>
      </c>
      <c r="B15" s="99" t="s">
        <v>121</v>
      </c>
      <c r="C15" s="84" t="s">
        <v>132</v>
      </c>
      <c r="D15" s="121" t="s">
        <v>148</v>
      </c>
      <c r="E15" s="9" t="s">
        <v>15</v>
      </c>
      <c r="F15" s="123">
        <v>70</v>
      </c>
      <c r="G15" s="124">
        <f t="shared" si="0"/>
        <v>5283.0960000000005</v>
      </c>
      <c r="H15" s="124">
        <f t="shared" si="1"/>
        <v>123.89999999999999</v>
      </c>
      <c r="I15" s="124">
        <f t="shared" si="2"/>
        <v>2118.69</v>
      </c>
      <c r="J15" s="124">
        <f t="shared" si="3"/>
        <v>2517.648</v>
      </c>
      <c r="K15" s="124">
        <f t="shared" si="4"/>
        <v>522.858</v>
      </c>
      <c r="L15" s="115"/>
    </row>
    <row r="16" spans="1:12" ht="51">
      <c r="A16" s="114">
        <v>9</v>
      </c>
      <c r="B16" s="99" t="s">
        <v>134</v>
      </c>
      <c r="C16" s="84" t="s">
        <v>132</v>
      </c>
      <c r="D16" s="121" t="s">
        <v>148</v>
      </c>
      <c r="E16" s="9" t="s">
        <v>15</v>
      </c>
      <c r="F16" s="123">
        <v>30</v>
      </c>
      <c r="G16" s="124">
        <f t="shared" si="0"/>
        <v>2264.1839999999997</v>
      </c>
      <c r="H16" s="124">
        <f t="shared" si="1"/>
        <v>53.099999999999994</v>
      </c>
      <c r="I16" s="124">
        <f t="shared" si="2"/>
        <v>908.01</v>
      </c>
      <c r="J16" s="124">
        <f t="shared" si="3"/>
        <v>1078.992</v>
      </c>
      <c r="K16" s="124">
        <f t="shared" si="4"/>
        <v>224.082</v>
      </c>
      <c r="L16" s="115"/>
    </row>
    <row r="17" spans="1:12" ht="51">
      <c r="A17" s="114">
        <v>10</v>
      </c>
      <c r="B17" s="99" t="s">
        <v>135</v>
      </c>
      <c r="C17" s="84" t="s">
        <v>132</v>
      </c>
      <c r="D17" s="121" t="s">
        <v>148</v>
      </c>
      <c r="E17" s="9" t="s">
        <v>15</v>
      </c>
      <c r="F17" s="123">
        <v>730</v>
      </c>
      <c r="G17" s="124">
        <f t="shared" si="0"/>
        <v>55095.144</v>
      </c>
      <c r="H17" s="124">
        <f t="shared" si="1"/>
        <v>1292.1</v>
      </c>
      <c r="I17" s="124">
        <f t="shared" si="2"/>
        <v>22094.91</v>
      </c>
      <c r="J17" s="124">
        <f t="shared" si="3"/>
        <v>26255.472</v>
      </c>
      <c r="K17" s="124">
        <f t="shared" si="4"/>
        <v>5452.661999999999</v>
      </c>
      <c r="L17" s="115"/>
    </row>
    <row r="18" spans="1:12" ht="51">
      <c r="A18" s="114">
        <v>11</v>
      </c>
      <c r="B18" s="99" t="s">
        <v>136</v>
      </c>
      <c r="C18" s="84" t="s">
        <v>132</v>
      </c>
      <c r="D18" s="121" t="s">
        <v>148</v>
      </c>
      <c r="E18" s="9" t="s">
        <v>15</v>
      </c>
      <c r="F18" s="123">
        <v>370</v>
      </c>
      <c r="G18" s="124">
        <f t="shared" si="0"/>
        <v>27924.935999999998</v>
      </c>
      <c r="H18" s="124">
        <f t="shared" si="1"/>
        <v>654.9</v>
      </c>
      <c r="I18" s="124">
        <f t="shared" si="2"/>
        <v>11198.789999999999</v>
      </c>
      <c r="J18" s="124">
        <f t="shared" si="3"/>
        <v>13307.568</v>
      </c>
      <c r="K18" s="124">
        <f t="shared" si="4"/>
        <v>2763.6780000000003</v>
      </c>
      <c r="L18" s="115"/>
    </row>
    <row r="19" spans="1:12" ht="51">
      <c r="A19" s="114">
        <v>12</v>
      </c>
      <c r="B19" s="99" t="s">
        <v>122</v>
      </c>
      <c r="C19" s="84" t="s">
        <v>132</v>
      </c>
      <c r="D19" s="121" t="s">
        <v>148</v>
      </c>
      <c r="E19" s="9" t="s">
        <v>15</v>
      </c>
      <c r="F19" s="123">
        <v>570</v>
      </c>
      <c r="G19" s="124">
        <f t="shared" si="0"/>
        <v>43019.49599999999</v>
      </c>
      <c r="H19" s="124">
        <f t="shared" si="1"/>
        <v>1008.9</v>
      </c>
      <c r="I19" s="124">
        <f t="shared" si="2"/>
        <v>17252.19</v>
      </c>
      <c r="J19" s="124">
        <f t="shared" si="3"/>
        <v>20500.847999999998</v>
      </c>
      <c r="K19" s="124">
        <f t="shared" si="4"/>
        <v>4257.558</v>
      </c>
      <c r="L19" s="115"/>
    </row>
    <row r="20" spans="1:12" ht="51">
      <c r="A20" s="114">
        <v>13</v>
      </c>
      <c r="B20" s="99" t="s">
        <v>117</v>
      </c>
      <c r="C20" s="84" t="s">
        <v>132</v>
      </c>
      <c r="D20" s="121" t="s">
        <v>148</v>
      </c>
      <c r="E20" s="9" t="s">
        <v>15</v>
      </c>
      <c r="F20" s="123">
        <v>370</v>
      </c>
      <c r="G20" s="124">
        <f t="shared" si="0"/>
        <v>27924.935999999998</v>
      </c>
      <c r="H20" s="124">
        <f t="shared" si="1"/>
        <v>654.9</v>
      </c>
      <c r="I20" s="124">
        <f t="shared" si="2"/>
        <v>11198.789999999999</v>
      </c>
      <c r="J20" s="124">
        <f t="shared" si="3"/>
        <v>13307.568</v>
      </c>
      <c r="K20" s="124">
        <f t="shared" si="4"/>
        <v>2763.6780000000003</v>
      </c>
      <c r="L20" s="115"/>
    </row>
    <row r="21" spans="1:12" ht="51">
      <c r="A21" s="114">
        <v>14</v>
      </c>
      <c r="B21" s="99" t="s">
        <v>137</v>
      </c>
      <c r="C21" s="84" t="s">
        <v>132</v>
      </c>
      <c r="D21" s="121" t="s">
        <v>148</v>
      </c>
      <c r="E21" s="9" t="s">
        <v>15</v>
      </c>
      <c r="F21" s="123">
        <v>190</v>
      </c>
      <c r="G21" s="124">
        <f t="shared" si="0"/>
        <v>14339.832</v>
      </c>
      <c r="H21" s="124">
        <f t="shared" si="1"/>
        <v>336.29999999999995</v>
      </c>
      <c r="I21" s="124">
        <f t="shared" si="2"/>
        <v>5750.73</v>
      </c>
      <c r="J21" s="124">
        <f t="shared" si="3"/>
        <v>6833.616000000001</v>
      </c>
      <c r="K21" s="124">
        <f t="shared" si="4"/>
        <v>1419.186</v>
      </c>
      <c r="L21" s="115"/>
    </row>
    <row r="22" spans="1:12" ht="51">
      <c r="A22" s="114">
        <v>15</v>
      </c>
      <c r="B22" s="99" t="s">
        <v>123</v>
      </c>
      <c r="C22" s="84" t="s">
        <v>132</v>
      </c>
      <c r="D22" s="121" t="s">
        <v>148</v>
      </c>
      <c r="E22" s="9" t="s">
        <v>15</v>
      </c>
      <c r="F22" s="123">
        <v>470</v>
      </c>
      <c r="G22" s="124">
        <f t="shared" si="0"/>
        <v>35472.216</v>
      </c>
      <c r="H22" s="124">
        <f t="shared" si="1"/>
        <v>831.9</v>
      </c>
      <c r="I22" s="124">
        <f t="shared" si="2"/>
        <v>14225.49</v>
      </c>
      <c r="J22" s="124">
        <f t="shared" si="3"/>
        <v>16904.208</v>
      </c>
      <c r="K22" s="124">
        <f t="shared" si="4"/>
        <v>3510.6179999999995</v>
      </c>
      <c r="L22" s="115"/>
    </row>
    <row r="23" spans="1:12" ht="51">
      <c r="A23" s="114">
        <v>16</v>
      </c>
      <c r="B23" s="99" t="s">
        <v>147</v>
      </c>
      <c r="C23" s="84" t="s">
        <v>132</v>
      </c>
      <c r="D23" s="121" t="s">
        <v>148</v>
      </c>
      <c r="E23" s="9" t="s">
        <v>15</v>
      </c>
      <c r="F23" s="123">
        <v>150</v>
      </c>
      <c r="G23" s="124">
        <f t="shared" si="0"/>
        <v>11320.92</v>
      </c>
      <c r="H23" s="124">
        <f t="shared" si="1"/>
        <v>265.5</v>
      </c>
      <c r="I23" s="124">
        <f t="shared" si="2"/>
        <v>4540.05</v>
      </c>
      <c r="J23" s="124">
        <f t="shared" si="3"/>
        <v>5394.96</v>
      </c>
      <c r="K23" s="124">
        <f t="shared" si="4"/>
        <v>1120.4099999999999</v>
      </c>
      <c r="L23" s="115"/>
    </row>
    <row r="24" spans="1:12" ht="51">
      <c r="A24" s="114">
        <v>17</v>
      </c>
      <c r="B24" s="99" t="s">
        <v>146</v>
      </c>
      <c r="C24" s="84" t="s">
        <v>132</v>
      </c>
      <c r="D24" s="121" t="s">
        <v>148</v>
      </c>
      <c r="E24" s="9" t="s">
        <v>15</v>
      </c>
      <c r="F24" s="123">
        <v>440</v>
      </c>
      <c r="G24" s="124">
        <f t="shared" si="0"/>
        <v>33208.032</v>
      </c>
      <c r="H24" s="124">
        <f t="shared" si="1"/>
        <v>778.8</v>
      </c>
      <c r="I24" s="124">
        <f t="shared" si="2"/>
        <v>13317.48</v>
      </c>
      <c r="J24" s="124">
        <f t="shared" si="3"/>
        <v>15825.215999999999</v>
      </c>
      <c r="K24" s="124">
        <f t="shared" si="4"/>
        <v>3286.5359999999996</v>
      </c>
      <c r="L24" s="115"/>
    </row>
    <row r="25" spans="1:12" ht="51">
      <c r="A25" s="114">
        <v>18</v>
      </c>
      <c r="B25" s="99" t="s">
        <v>145</v>
      </c>
      <c r="C25" s="84" t="s">
        <v>132</v>
      </c>
      <c r="D25" s="121" t="s">
        <v>148</v>
      </c>
      <c r="E25" s="9" t="s">
        <v>15</v>
      </c>
      <c r="F25" s="123">
        <v>80</v>
      </c>
      <c r="G25" s="124">
        <f t="shared" si="0"/>
        <v>6037.823999999999</v>
      </c>
      <c r="H25" s="124">
        <f t="shared" si="1"/>
        <v>141.6</v>
      </c>
      <c r="I25" s="124">
        <f t="shared" si="2"/>
        <v>2421.3599999999997</v>
      </c>
      <c r="J25" s="124">
        <f t="shared" si="3"/>
        <v>2877.3119999999994</v>
      </c>
      <c r="K25" s="124">
        <f t="shared" si="4"/>
        <v>597.5519999999999</v>
      </c>
      <c r="L25" s="120"/>
    </row>
    <row r="26" spans="1:12" ht="51">
      <c r="A26" s="114">
        <v>19</v>
      </c>
      <c r="B26" s="99" t="s">
        <v>141</v>
      </c>
      <c r="C26" s="84" t="s">
        <v>132</v>
      </c>
      <c r="D26" s="121" t="s">
        <v>148</v>
      </c>
      <c r="E26" s="9" t="s">
        <v>15</v>
      </c>
      <c r="F26" s="123">
        <v>80</v>
      </c>
      <c r="G26" s="124">
        <f t="shared" si="0"/>
        <v>6037.823999999999</v>
      </c>
      <c r="H26" s="124">
        <f t="shared" si="1"/>
        <v>141.6</v>
      </c>
      <c r="I26" s="124">
        <f t="shared" si="2"/>
        <v>2421.3599999999997</v>
      </c>
      <c r="J26" s="124">
        <f t="shared" si="3"/>
        <v>2877.3119999999994</v>
      </c>
      <c r="K26" s="124">
        <f t="shared" si="4"/>
        <v>597.5519999999999</v>
      </c>
      <c r="L26" s="120"/>
    </row>
    <row r="27" spans="1:12" ht="51">
      <c r="A27" s="114">
        <v>20</v>
      </c>
      <c r="B27" s="99" t="s">
        <v>142</v>
      </c>
      <c r="C27" s="84" t="s">
        <v>132</v>
      </c>
      <c r="D27" s="121" t="s">
        <v>148</v>
      </c>
      <c r="E27" s="9" t="s">
        <v>15</v>
      </c>
      <c r="F27" s="123">
        <v>110</v>
      </c>
      <c r="G27" s="124">
        <f t="shared" si="0"/>
        <v>8302.008</v>
      </c>
      <c r="H27" s="124">
        <f t="shared" si="1"/>
        <v>194.7</v>
      </c>
      <c r="I27" s="124">
        <f t="shared" si="2"/>
        <v>3329.37</v>
      </c>
      <c r="J27" s="124">
        <f t="shared" si="3"/>
        <v>3956.3039999999996</v>
      </c>
      <c r="K27" s="124">
        <f t="shared" si="4"/>
        <v>821.6339999999999</v>
      </c>
      <c r="L27" s="120"/>
    </row>
    <row r="28" spans="1:12" ht="51">
      <c r="A28" s="114">
        <v>21</v>
      </c>
      <c r="B28" s="99" t="s">
        <v>143</v>
      </c>
      <c r="C28" s="84" t="s">
        <v>132</v>
      </c>
      <c r="D28" s="121" t="s">
        <v>148</v>
      </c>
      <c r="E28" s="9" t="s">
        <v>15</v>
      </c>
      <c r="F28" s="123">
        <v>50</v>
      </c>
      <c r="G28" s="124">
        <f t="shared" si="0"/>
        <v>3773.64</v>
      </c>
      <c r="H28" s="124">
        <f t="shared" si="1"/>
        <v>88.5</v>
      </c>
      <c r="I28" s="124">
        <f t="shared" si="2"/>
        <v>1513.35</v>
      </c>
      <c r="J28" s="124">
        <f t="shared" si="3"/>
        <v>1798.32</v>
      </c>
      <c r="K28" s="124">
        <f t="shared" si="4"/>
        <v>373.46999999999997</v>
      </c>
      <c r="L28" s="120"/>
    </row>
    <row r="29" spans="1:12" ht="51">
      <c r="A29" s="114">
        <v>22</v>
      </c>
      <c r="B29" s="99" t="s">
        <v>144</v>
      </c>
      <c r="C29" s="84" t="s">
        <v>132</v>
      </c>
      <c r="D29" s="121" t="s">
        <v>148</v>
      </c>
      <c r="E29" s="9" t="s">
        <v>15</v>
      </c>
      <c r="F29" s="123">
        <v>30</v>
      </c>
      <c r="G29" s="124">
        <f t="shared" si="0"/>
        <v>2264.1839999999997</v>
      </c>
      <c r="H29" s="124">
        <f t="shared" si="1"/>
        <v>53.099999999999994</v>
      </c>
      <c r="I29" s="124">
        <f t="shared" si="2"/>
        <v>908.01</v>
      </c>
      <c r="J29" s="124">
        <f t="shared" si="3"/>
        <v>1078.992</v>
      </c>
      <c r="K29" s="124">
        <f t="shared" si="4"/>
        <v>224.082</v>
      </c>
      <c r="L29" s="120"/>
    </row>
    <row r="30" spans="1:12" ht="51">
      <c r="A30" s="114">
        <v>23</v>
      </c>
      <c r="B30" s="99" t="s">
        <v>150</v>
      </c>
      <c r="C30" s="84" t="s">
        <v>132</v>
      </c>
      <c r="D30" s="121" t="s">
        <v>148</v>
      </c>
      <c r="E30" s="9" t="s">
        <v>15</v>
      </c>
      <c r="F30" s="123">
        <v>640</v>
      </c>
      <c r="G30" s="124">
        <f t="shared" si="0"/>
        <v>48302.59199999999</v>
      </c>
      <c r="H30" s="124">
        <f t="shared" si="1"/>
        <v>1132.8</v>
      </c>
      <c r="I30" s="124">
        <f t="shared" si="2"/>
        <v>19370.879999999997</v>
      </c>
      <c r="J30" s="124">
        <f t="shared" si="3"/>
        <v>23018.495999999996</v>
      </c>
      <c r="K30" s="124">
        <f t="shared" si="4"/>
        <v>4780.415999999999</v>
      </c>
      <c r="L30" s="115"/>
    </row>
    <row r="31" spans="1:12" ht="51">
      <c r="A31" s="114">
        <v>24</v>
      </c>
      <c r="B31" s="99" t="s">
        <v>151</v>
      </c>
      <c r="C31" s="84" t="s">
        <v>132</v>
      </c>
      <c r="D31" s="121" t="s">
        <v>148</v>
      </c>
      <c r="E31" s="9" t="s">
        <v>15</v>
      </c>
      <c r="F31" s="123">
        <v>80</v>
      </c>
      <c r="G31" s="124">
        <f t="shared" si="0"/>
        <v>6037.823999999999</v>
      </c>
      <c r="H31" s="124">
        <f t="shared" si="1"/>
        <v>141.6</v>
      </c>
      <c r="I31" s="124">
        <f t="shared" si="2"/>
        <v>2421.3599999999997</v>
      </c>
      <c r="J31" s="124">
        <f t="shared" si="3"/>
        <v>2877.3119999999994</v>
      </c>
      <c r="K31" s="124">
        <f t="shared" si="4"/>
        <v>597.5519999999999</v>
      </c>
      <c r="L31" s="115"/>
    </row>
    <row r="32" spans="1:12" ht="51">
      <c r="A32" s="114">
        <v>25</v>
      </c>
      <c r="B32" s="99" t="s">
        <v>138</v>
      </c>
      <c r="C32" s="84" t="s">
        <v>132</v>
      </c>
      <c r="D32" s="121" t="s">
        <v>148</v>
      </c>
      <c r="E32" s="9" t="s">
        <v>15</v>
      </c>
      <c r="F32" s="123">
        <v>20</v>
      </c>
      <c r="G32" s="124">
        <f t="shared" si="0"/>
        <v>1509.4559999999997</v>
      </c>
      <c r="H32" s="124">
        <f t="shared" si="1"/>
        <v>35.4</v>
      </c>
      <c r="I32" s="124">
        <f t="shared" si="2"/>
        <v>605.3399999999999</v>
      </c>
      <c r="J32" s="124">
        <f t="shared" si="3"/>
        <v>719.3279999999999</v>
      </c>
      <c r="K32" s="124">
        <f t="shared" si="4"/>
        <v>149.38799999999998</v>
      </c>
      <c r="L32" s="115"/>
    </row>
    <row r="33" spans="1:12" ht="51">
      <c r="A33" s="114">
        <v>26</v>
      </c>
      <c r="B33" s="99" t="s">
        <v>152</v>
      </c>
      <c r="C33" s="84" t="s">
        <v>132</v>
      </c>
      <c r="D33" s="121" t="s">
        <v>148</v>
      </c>
      <c r="E33" s="9" t="s">
        <v>15</v>
      </c>
      <c r="F33" s="123">
        <f>90+140</f>
        <v>230</v>
      </c>
      <c r="G33" s="124">
        <f t="shared" si="0"/>
        <v>17358.744000000002</v>
      </c>
      <c r="H33" s="124">
        <f t="shared" si="1"/>
        <v>407.09999999999997</v>
      </c>
      <c r="I33" s="124">
        <f t="shared" si="2"/>
        <v>6961.41</v>
      </c>
      <c r="J33" s="124">
        <f t="shared" si="3"/>
        <v>8272.272</v>
      </c>
      <c r="K33" s="124">
        <f t="shared" si="4"/>
        <v>1717.962</v>
      </c>
      <c r="L33" s="115"/>
    </row>
    <row r="34" spans="1:12" ht="51">
      <c r="A34" s="114">
        <v>27</v>
      </c>
      <c r="B34" s="99" t="s">
        <v>140</v>
      </c>
      <c r="C34" s="84" t="s">
        <v>132</v>
      </c>
      <c r="D34" s="121" t="s">
        <v>148</v>
      </c>
      <c r="E34" s="9" t="s">
        <v>15</v>
      </c>
      <c r="F34" s="123">
        <v>80</v>
      </c>
      <c r="G34" s="124">
        <f t="shared" si="0"/>
        <v>6037.823999999999</v>
      </c>
      <c r="H34" s="124">
        <f t="shared" si="1"/>
        <v>141.6</v>
      </c>
      <c r="I34" s="124">
        <f t="shared" si="2"/>
        <v>2421.3599999999997</v>
      </c>
      <c r="J34" s="124">
        <f t="shared" si="3"/>
        <v>2877.3119999999994</v>
      </c>
      <c r="K34" s="124">
        <f t="shared" si="4"/>
        <v>597.5519999999999</v>
      </c>
      <c r="L34" s="120"/>
    </row>
    <row r="35" spans="1:12" ht="51">
      <c r="A35" s="114">
        <v>28</v>
      </c>
      <c r="B35" s="99" t="s">
        <v>130</v>
      </c>
      <c r="C35" s="84" t="s">
        <v>132</v>
      </c>
      <c r="D35" s="121" t="s">
        <v>148</v>
      </c>
      <c r="E35" s="9" t="s">
        <v>15</v>
      </c>
      <c r="F35" s="123">
        <v>360</v>
      </c>
      <c r="G35" s="124">
        <f t="shared" si="0"/>
        <v>27170.208</v>
      </c>
      <c r="H35" s="124">
        <f t="shared" si="1"/>
        <v>637.1999999999999</v>
      </c>
      <c r="I35" s="124">
        <f t="shared" si="2"/>
        <v>10896.119999999999</v>
      </c>
      <c r="J35" s="124">
        <f t="shared" si="3"/>
        <v>12947.903999999999</v>
      </c>
      <c r="K35" s="124">
        <f t="shared" si="4"/>
        <v>2688.984</v>
      </c>
      <c r="L35" s="120"/>
    </row>
    <row r="36" spans="1:12" ht="51">
      <c r="A36" s="114">
        <v>29</v>
      </c>
      <c r="B36" s="99" t="s">
        <v>139</v>
      </c>
      <c r="C36" s="84" t="s">
        <v>132</v>
      </c>
      <c r="D36" s="121" t="s">
        <v>148</v>
      </c>
      <c r="E36" s="9" t="s">
        <v>15</v>
      </c>
      <c r="F36" s="123">
        <v>670</v>
      </c>
      <c r="G36" s="124">
        <f t="shared" si="0"/>
        <v>50566.776</v>
      </c>
      <c r="H36" s="124">
        <f t="shared" si="1"/>
        <v>1185.8999999999999</v>
      </c>
      <c r="I36" s="124">
        <f t="shared" si="2"/>
        <v>20278.89</v>
      </c>
      <c r="J36" s="124">
        <f t="shared" si="3"/>
        <v>24097.487999999998</v>
      </c>
      <c r="K36" s="124">
        <f t="shared" si="4"/>
        <v>5004.4980000000005</v>
      </c>
      <c r="L36" s="120"/>
    </row>
    <row r="37" spans="1:12" ht="51">
      <c r="A37" s="114">
        <v>30</v>
      </c>
      <c r="B37" s="99" t="s">
        <v>120</v>
      </c>
      <c r="C37" s="84" t="s">
        <v>132</v>
      </c>
      <c r="D37" s="121" t="s">
        <v>148</v>
      </c>
      <c r="E37" s="9" t="s">
        <v>15</v>
      </c>
      <c r="F37" s="123">
        <v>270</v>
      </c>
      <c r="G37" s="124">
        <f t="shared" si="0"/>
        <v>20377.656</v>
      </c>
      <c r="H37" s="124">
        <f t="shared" si="1"/>
        <v>477.9</v>
      </c>
      <c r="I37" s="124">
        <f t="shared" si="2"/>
        <v>8172.089999999999</v>
      </c>
      <c r="J37" s="124">
        <f t="shared" si="3"/>
        <v>9710.927999999998</v>
      </c>
      <c r="K37" s="124">
        <f t="shared" si="4"/>
        <v>2016.7379999999998</v>
      </c>
      <c r="L37" s="120"/>
    </row>
    <row r="38" spans="1:12" ht="16.5" thickBot="1">
      <c r="A38" s="116"/>
      <c r="B38" s="54"/>
      <c r="C38" s="54"/>
      <c r="D38" s="54"/>
      <c r="E38" s="55" t="s">
        <v>10</v>
      </c>
      <c r="F38" s="29">
        <f>SUM(F8:F37)</f>
        <v>7430</v>
      </c>
      <c r="G38" s="29">
        <f>SUM(H38:K38)</f>
        <v>560762.904</v>
      </c>
      <c r="H38" s="29">
        <f>(SUM(H8:H37))</f>
        <v>13151.1</v>
      </c>
      <c r="I38" s="29">
        <f>(SUM(I8:I37))</f>
        <v>224883.80999999997</v>
      </c>
      <c r="J38" s="29">
        <f>(SUM(J8:J37))</f>
        <v>267230.352</v>
      </c>
      <c r="K38" s="29">
        <f>(SUM(K8:K37))</f>
        <v>55497.642</v>
      </c>
      <c r="L38" s="27"/>
    </row>
    <row r="41" spans="2:12" ht="18.75">
      <c r="B41" s="22"/>
      <c r="C41" s="23"/>
      <c r="D41" s="22"/>
      <c r="E41" s="22"/>
      <c r="F41" s="22"/>
      <c r="G41" s="176"/>
      <c r="H41" s="22"/>
      <c r="I41" s="22"/>
      <c r="J41" s="22"/>
      <c r="K41" s="22"/>
      <c r="L41" s="22"/>
    </row>
  </sheetData>
  <sheetProtection/>
  <mergeCells count="12">
    <mergeCell ref="B6:B7"/>
    <mergeCell ref="C6:C7"/>
    <mergeCell ref="D6:D7"/>
    <mergeCell ref="E6:E7"/>
    <mergeCell ref="F6:F7"/>
    <mergeCell ref="G6:K6"/>
    <mergeCell ref="L6:L7"/>
    <mergeCell ref="A2:L2"/>
    <mergeCell ref="A3:M3"/>
    <mergeCell ref="A4:M4"/>
    <mergeCell ref="A5:L5"/>
    <mergeCell ref="A6:A7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L17"/>
  <sheetViews>
    <sheetView tabSelected="1" view="pageBreakPreview" zoomScale="60" zoomScalePageLayoutView="0" workbookViewId="0" topLeftCell="A1">
      <selection activeCell="E22" sqref="E22"/>
    </sheetView>
  </sheetViews>
  <sheetFormatPr defaultColWidth="9.00390625" defaultRowHeight="12.75"/>
  <cols>
    <col min="1" max="1" width="6.25390625" style="0" customWidth="1"/>
    <col min="2" max="2" width="40.25390625" style="0" customWidth="1"/>
    <col min="3" max="3" width="33.875" style="0" customWidth="1"/>
    <col min="4" max="4" width="17.75390625" style="0" customWidth="1"/>
    <col min="5" max="5" width="18.875" style="0" customWidth="1"/>
    <col min="6" max="6" width="9.75390625" style="0" customWidth="1"/>
    <col min="7" max="7" width="15.75390625" style="0" customWidth="1"/>
    <col min="8" max="8" width="12.875" style="0" customWidth="1"/>
    <col min="9" max="9" width="14.875" style="0" customWidth="1"/>
    <col min="10" max="10" width="12.375" style="0" customWidth="1"/>
    <col min="11" max="11" width="13.75390625" style="0" customWidth="1"/>
    <col min="12" max="12" width="16.875" style="0" customWidth="1"/>
  </cols>
  <sheetData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2" ht="18.75">
      <c r="A3" s="228" t="s">
        <v>274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9.5" thickBot="1">
      <c r="A4" s="228" t="s">
        <v>260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6.5" thickBot="1">
      <c r="A5" s="247" t="s">
        <v>0</v>
      </c>
      <c r="B5" s="249" t="s">
        <v>74</v>
      </c>
      <c r="C5" s="247" t="s">
        <v>265</v>
      </c>
      <c r="D5" s="247" t="s">
        <v>2</v>
      </c>
      <c r="E5" s="251" t="s">
        <v>3</v>
      </c>
      <c r="F5" s="247" t="s">
        <v>11</v>
      </c>
      <c r="G5" s="253" t="s">
        <v>214</v>
      </c>
      <c r="H5" s="254"/>
      <c r="I5" s="254"/>
      <c r="J5" s="254"/>
      <c r="K5" s="255"/>
      <c r="L5" s="249" t="s">
        <v>9</v>
      </c>
    </row>
    <row r="6" spans="1:12" ht="16.5" thickBot="1">
      <c r="A6" s="248"/>
      <c r="B6" s="250"/>
      <c r="C6" s="248"/>
      <c r="D6" s="248"/>
      <c r="E6" s="252"/>
      <c r="F6" s="248"/>
      <c r="G6" s="77" t="s">
        <v>4</v>
      </c>
      <c r="H6" s="77" t="s">
        <v>5</v>
      </c>
      <c r="I6" s="77" t="s">
        <v>6</v>
      </c>
      <c r="J6" s="77" t="s">
        <v>7</v>
      </c>
      <c r="K6" s="77" t="s">
        <v>8</v>
      </c>
      <c r="L6" s="250"/>
    </row>
    <row r="7" spans="1:12" ht="31.5">
      <c r="A7" s="47">
        <v>1</v>
      </c>
      <c r="B7" s="79" t="s">
        <v>76</v>
      </c>
      <c r="C7" s="79" t="s">
        <v>77</v>
      </c>
      <c r="D7" s="75" t="s">
        <v>12</v>
      </c>
      <c r="E7" s="9" t="s">
        <v>75</v>
      </c>
      <c r="F7" s="9"/>
      <c r="G7" s="78">
        <f>SUM(H7:K7)</f>
        <v>100000</v>
      </c>
      <c r="H7" s="96"/>
      <c r="I7" s="96"/>
      <c r="J7" s="96">
        <v>100000</v>
      </c>
      <c r="K7" s="78"/>
      <c r="L7" s="48"/>
    </row>
    <row r="8" spans="1:12" ht="31.5">
      <c r="A8" s="47">
        <v>2</v>
      </c>
      <c r="B8" s="79" t="s">
        <v>78</v>
      </c>
      <c r="C8" s="79" t="s">
        <v>79</v>
      </c>
      <c r="D8" s="75" t="s">
        <v>12</v>
      </c>
      <c r="E8" s="9" t="s">
        <v>75</v>
      </c>
      <c r="F8" s="9"/>
      <c r="G8" s="78">
        <f>SUM(H8:K8)</f>
        <v>70000</v>
      </c>
      <c r="H8" s="80"/>
      <c r="I8" s="96">
        <v>70000</v>
      </c>
      <c r="J8" s="80"/>
      <c r="K8" s="78"/>
      <c r="L8" s="48"/>
    </row>
    <row r="9" spans="1:12" ht="47.25">
      <c r="A9" s="9">
        <v>3</v>
      </c>
      <c r="B9" s="79" t="s">
        <v>225</v>
      </c>
      <c r="C9" s="79" t="s">
        <v>110</v>
      </c>
      <c r="D9" s="9" t="s">
        <v>12</v>
      </c>
      <c r="E9" s="9" t="s">
        <v>75</v>
      </c>
      <c r="F9" s="9"/>
      <c r="G9" s="78">
        <f>SUM(H9:K9)</f>
        <v>250000</v>
      </c>
      <c r="H9" s="96"/>
      <c r="I9" s="96">
        <v>250000</v>
      </c>
      <c r="J9" s="80"/>
      <c r="K9" s="95"/>
      <c r="L9" s="90"/>
    </row>
    <row r="10" spans="1:12" ht="16.5" thickBot="1">
      <c r="A10" s="91"/>
      <c r="B10" s="92"/>
      <c r="C10" s="92"/>
      <c r="D10" s="92"/>
      <c r="E10" s="49" t="s">
        <v>10</v>
      </c>
      <c r="F10" s="93"/>
      <c r="G10" s="81">
        <f>SUM(H10:K10)</f>
        <v>420000</v>
      </c>
      <c r="H10" s="94">
        <f>SUM(H7:H9)</f>
        <v>0</v>
      </c>
      <c r="I10" s="94">
        <f>SUM(I7:I9)</f>
        <v>320000</v>
      </c>
      <c r="J10" s="94">
        <f>SUM(J7:J9)</f>
        <v>100000</v>
      </c>
      <c r="K10" s="94">
        <f>SUM(K7:K9)</f>
        <v>0</v>
      </c>
      <c r="L10" s="38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sheetProtection/>
  <mergeCells count="10">
    <mergeCell ref="A3:L3"/>
    <mergeCell ref="A4:L4"/>
    <mergeCell ref="A5:A6"/>
    <mergeCell ref="B5:B6"/>
    <mergeCell ref="C5:C6"/>
    <mergeCell ref="D5:D6"/>
    <mergeCell ref="E5:E6"/>
    <mergeCell ref="F5:F6"/>
    <mergeCell ref="G5:K5"/>
    <mergeCell ref="L5:L6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5:E27"/>
  <sheetViews>
    <sheetView view="pageBreakPreview" zoomScale="60" zoomScalePageLayoutView="0" workbookViewId="0" topLeftCell="A1">
      <selection activeCell="B26" sqref="B26"/>
    </sheetView>
  </sheetViews>
  <sheetFormatPr defaultColWidth="9.00390625" defaultRowHeight="12.75"/>
  <cols>
    <col min="1" max="1" width="7.625" style="0" customWidth="1"/>
    <col min="2" max="2" width="107.25390625" style="0" customWidth="1"/>
    <col min="3" max="3" width="22.00390625" style="0" customWidth="1"/>
    <col min="5" max="5" width="11.75390625" style="0" bestFit="1" customWidth="1"/>
  </cols>
  <sheetData>
    <row r="5" spans="1:3" ht="18.75">
      <c r="A5" s="228" t="s">
        <v>266</v>
      </c>
      <c r="B5" s="228"/>
      <c r="C5" s="228"/>
    </row>
    <row r="8" ht="13.5" thickBot="1"/>
    <row r="9" spans="1:3" ht="31.5">
      <c r="A9" s="170" t="s">
        <v>80</v>
      </c>
      <c r="B9" s="165" t="s">
        <v>23</v>
      </c>
      <c r="C9" s="165" t="s">
        <v>81</v>
      </c>
    </row>
    <row r="10" spans="1:3" ht="31.5">
      <c r="A10" s="33">
        <v>1</v>
      </c>
      <c r="B10" s="79" t="s">
        <v>82</v>
      </c>
      <c r="C10" s="168">
        <f>'АСФ+ПЛИТКА'!H40</f>
        <v>4091981</v>
      </c>
    </row>
    <row r="11" spans="1:3" ht="15.75">
      <c r="A11" s="33">
        <v>2</v>
      </c>
      <c r="B11" s="79" t="s">
        <v>124</v>
      </c>
      <c r="C11" s="168">
        <f>ОГРАЖДЕНИЯ!G17</f>
        <v>308556</v>
      </c>
    </row>
    <row r="12" spans="1:3" ht="47.25">
      <c r="A12" s="33">
        <v>3</v>
      </c>
      <c r="B12" s="79" t="s">
        <v>83</v>
      </c>
      <c r="C12" s="168">
        <f>Скам_вазоны!G25</f>
        <v>242550</v>
      </c>
    </row>
    <row r="13" spans="1:3" ht="15.75">
      <c r="A13" s="33"/>
      <c r="B13" s="118" t="s">
        <v>129</v>
      </c>
      <c r="C13" s="169">
        <f>C10+C11+C12</f>
        <v>4643087</v>
      </c>
    </row>
    <row r="14" spans="1:3" ht="31.5">
      <c r="A14" s="33">
        <v>1</v>
      </c>
      <c r="B14" s="79" t="s">
        <v>84</v>
      </c>
      <c r="C14" s="168">
        <f>Цветы!G56</f>
        <v>1049107.3800000001</v>
      </c>
    </row>
    <row r="15" spans="1:3" ht="15.75">
      <c r="A15" s="33">
        <v>2</v>
      </c>
      <c r="B15" s="79" t="s">
        <v>85</v>
      </c>
      <c r="C15" s="168">
        <f>'КОМП. ОЗЕЛ,'!G17</f>
        <v>210000</v>
      </c>
    </row>
    <row r="16" spans="1:5" ht="31.5">
      <c r="A16" s="33">
        <v>3</v>
      </c>
      <c r="B16" s="79" t="s">
        <v>86</v>
      </c>
      <c r="C16" s="168">
        <f>ФОРМОВКА!G14</f>
        <v>97500</v>
      </c>
      <c r="E16" s="82"/>
    </row>
    <row r="17" spans="1:3" ht="15.75">
      <c r="A17" s="33">
        <v>4</v>
      </c>
      <c r="B17" s="79" t="s">
        <v>87</v>
      </c>
      <c r="C17" s="168">
        <f>'учет зел нас'!G10</f>
        <v>50000</v>
      </c>
    </row>
    <row r="18" spans="1:3" ht="15.75">
      <c r="A18" s="33">
        <v>5</v>
      </c>
      <c r="B18" s="79" t="s">
        <v>153</v>
      </c>
      <c r="C18" s="168">
        <f>'Содержание ЗНВО'!G38</f>
        <v>560762.904</v>
      </c>
    </row>
    <row r="19" spans="1:3" ht="15.75">
      <c r="A19" s="33"/>
      <c r="B19" s="118" t="s">
        <v>129</v>
      </c>
      <c r="C19" s="169">
        <f>C14+C15+C16+C17+C18</f>
        <v>1967370.284</v>
      </c>
    </row>
    <row r="20" spans="1:3" ht="15.75">
      <c r="A20" s="33">
        <v>1</v>
      </c>
      <c r="B20" s="79" t="s">
        <v>125</v>
      </c>
      <c r="C20" s="168">
        <f>Д_ОБОР!G27</f>
        <v>242883.26063897883</v>
      </c>
    </row>
    <row r="21" spans="1:4" ht="15.75">
      <c r="A21" s="33">
        <v>2</v>
      </c>
      <c r="B21" s="79" t="s">
        <v>88</v>
      </c>
      <c r="C21" s="168">
        <f>ЕЛКИ!G13</f>
        <v>300000</v>
      </c>
      <c r="D21" s="82"/>
    </row>
    <row r="22" spans="1:3" ht="15.75">
      <c r="A22" s="33">
        <v>3</v>
      </c>
      <c r="B22" s="79" t="s">
        <v>89</v>
      </c>
      <c r="C22" s="168">
        <f>Прочие!G10</f>
        <v>420000</v>
      </c>
    </row>
    <row r="23" spans="1:3" ht="15.75">
      <c r="A23" s="33"/>
      <c r="B23" s="118" t="s">
        <v>129</v>
      </c>
      <c r="C23" s="169">
        <f>C22+C21+C20</f>
        <v>962883.2606389788</v>
      </c>
    </row>
    <row r="24" spans="1:3" ht="16.5" thickBot="1">
      <c r="A24" s="154"/>
      <c r="B24" s="155" t="s">
        <v>90</v>
      </c>
      <c r="C24" s="171">
        <f>C23+C19+C13</f>
        <v>7573340.544638978</v>
      </c>
    </row>
    <row r="25" ht="12.75">
      <c r="C25" s="82"/>
    </row>
    <row r="27" spans="1:3" ht="15.75">
      <c r="A27" s="256"/>
      <c r="B27" s="256"/>
      <c r="C27" s="256"/>
    </row>
  </sheetData>
  <sheetProtection/>
  <mergeCells count="2">
    <mergeCell ref="A5:C5"/>
    <mergeCell ref="A27:C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314">
    <tabColor rgb="FFFF0000"/>
    <pageSetUpPr fitToPage="1"/>
  </sheetPr>
  <dimension ref="A1:M122"/>
  <sheetViews>
    <sheetView view="pageBreakPreview" zoomScale="60" zoomScalePageLayoutView="0" workbookViewId="0" topLeftCell="A1">
      <selection activeCell="I8" sqref="I8"/>
    </sheetView>
  </sheetViews>
  <sheetFormatPr defaultColWidth="9.00390625" defaultRowHeight="12.75"/>
  <cols>
    <col min="1" max="1" width="5.375" style="4" customWidth="1"/>
    <col min="2" max="2" width="22.25390625" style="4" customWidth="1"/>
    <col min="3" max="3" width="19.125" style="4" customWidth="1"/>
    <col min="4" max="4" width="16.75390625" style="4" customWidth="1"/>
    <col min="5" max="5" width="19.875" style="4" customWidth="1"/>
    <col min="6" max="6" width="9.375" style="4" customWidth="1"/>
    <col min="7" max="7" width="15.00390625" style="4" customWidth="1"/>
    <col min="8" max="8" width="7.875" style="4" customWidth="1"/>
    <col min="9" max="9" width="16.125" style="4" bestFit="1" customWidth="1"/>
    <col min="10" max="10" width="12.00390625" style="4" customWidth="1"/>
    <col min="11" max="11" width="11.625" style="4" customWidth="1"/>
    <col min="12" max="12" width="33.75390625" style="4" customWidth="1"/>
  </cols>
  <sheetData>
    <row r="1" spans="1:13" s="64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/>
    </row>
    <row r="2" spans="1:13" s="64" customFormat="1" ht="18.75">
      <c r="A2" s="198" t="s">
        <v>267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/>
    </row>
    <row r="3" spans="1:13" s="140" customFormat="1" ht="18.75">
      <c r="A3" s="198" t="s">
        <v>41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64"/>
    </row>
    <row r="4" spans="1:13" s="64" customFormat="1" ht="18.75">
      <c r="A4" s="198" t="s">
        <v>253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40"/>
    </row>
    <row r="5" spans="1:12" s="64" customFormat="1" ht="13.5" thickBot="1">
      <c r="A5" s="4"/>
      <c r="B5" s="4"/>
      <c r="C5" s="4"/>
      <c r="D5" s="4"/>
      <c r="E5" s="5"/>
      <c r="F5" s="4"/>
      <c r="G5" s="4"/>
      <c r="H5" s="4"/>
      <c r="I5" s="4"/>
      <c r="J5" s="4"/>
      <c r="K5" s="4"/>
      <c r="L5" s="4"/>
    </row>
    <row r="6" spans="1:12" s="64" customFormat="1" ht="15.75">
      <c r="A6" s="214" t="s">
        <v>0</v>
      </c>
      <c r="B6" s="216" t="s">
        <v>1</v>
      </c>
      <c r="C6" s="207" t="s">
        <v>262</v>
      </c>
      <c r="D6" s="207" t="s">
        <v>2</v>
      </c>
      <c r="E6" s="207" t="s">
        <v>3</v>
      </c>
      <c r="F6" s="207" t="s">
        <v>11</v>
      </c>
      <c r="G6" s="211" t="s">
        <v>214</v>
      </c>
      <c r="H6" s="212"/>
      <c r="I6" s="212"/>
      <c r="J6" s="212"/>
      <c r="K6" s="213"/>
      <c r="L6" s="209" t="s">
        <v>9</v>
      </c>
    </row>
    <row r="7" spans="1:12" s="64" customFormat="1" ht="40.5" customHeight="1">
      <c r="A7" s="215"/>
      <c r="B7" s="217"/>
      <c r="C7" s="208"/>
      <c r="D7" s="208"/>
      <c r="E7" s="208"/>
      <c r="F7" s="208"/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210"/>
    </row>
    <row r="8" spans="1:12" s="64" customFormat="1" ht="63">
      <c r="A8" s="129">
        <v>1</v>
      </c>
      <c r="B8" s="136" t="s">
        <v>17</v>
      </c>
      <c r="C8" s="134" t="s">
        <v>178</v>
      </c>
      <c r="D8" s="134" t="s">
        <v>31</v>
      </c>
      <c r="E8" s="134" t="s">
        <v>15</v>
      </c>
      <c r="F8" s="137">
        <v>740</v>
      </c>
      <c r="G8" s="138"/>
      <c r="H8" s="138"/>
      <c r="I8" s="172">
        <f>60.62*F8*1.15</f>
        <v>51587.61999999999</v>
      </c>
      <c r="J8" s="138"/>
      <c r="K8" s="138"/>
      <c r="L8" s="139" t="s">
        <v>226</v>
      </c>
    </row>
    <row r="9" spans="1:12" s="64" customFormat="1" ht="31.5">
      <c r="A9" s="129">
        <v>2</v>
      </c>
      <c r="B9" s="63" t="s">
        <v>48</v>
      </c>
      <c r="C9" s="134" t="s">
        <v>178</v>
      </c>
      <c r="D9" s="134" t="s">
        <v>31</v>
      </c>
      <c r="E9" s="134" t="s">
        <v>15</v>
      </c>
      <c r="F9" s="135">
        <v>80</v>
      </c>
      <c r="G9" s="130"/>
      <c r="H9" s="130"/>
      <c r="I9" s="172">
        <f aca="true" t="shared" si="0" ref="I9:I55">60.62*F9*1.15</f>
        <v>5577.039999999999</v>
      </c>
      <c r="J9" s="130"/>
      <c r="K9" s="130"/>
      <c r="L9" s="133" t="s">
        <v>42</v>
      </c>
    </row>
    <row r="10" spans="1:12" s="64" customFormat="1" ht="47.25">
      <c r="A10" s="129">
        <v>3</v>
      </c>
      <c r="B10" s="63" t="s">
        <v>49</v>
      </c>
      <c r="C10" s="134" t="s">
        <v>178</v>
      </c>
      <c r="D10" s="134" t="s">
        <v>31</v>
      </c>
      <c r="E10" s="134" t="s">
        <v>15</v>
      </c>
      <c r="F10" s="135">
        <v>100</v>
      </c>
      <c r="G10" s="130"/>
      <c r="H10" s="130"/>
      <c r="I10" s="172">
        <f t="shared" si="0"/>
        <v>6971.299999999999</v>
      </c>
      <c r="J10" s="130"/>
      <c r="K10" s="130"/>
      <c r="L10" s="133" t="s">
        <v>239</v>
      </c>
    </row>
    <row r="11" spans="1:12" s="64" customFormat="1" ht="31.5">
      <c r="A11" s="129">
        <v>3</v>
      </c>
      <c r="B11" s="63" t="s">
        <v>50</v>
      </c>
      <c r="C11" s="134" t="s">
        <v>178</v>
      </c>
      <c r="D11" s="134" t="s">
        <v>31</v>
      </c>
      <c r="E11" s="134" t="s">
        <v>15</v>
      </c>
      <c r="F11" s="135">
        <v>160</v>
      </c>
      <c r="G11" s="130"/>
      <c r="H11" s="130"/>
      <c r="I11" s="172">
        <f t="shared" si="0"/>
        <v>11154.079999999998</v>
      </c>
      <c r="J11" s="130"/>
      <c r="K11" s="130"/>
      <c r="L11" s="133" t="s">
        <v>43</v>
      </c>
    </row>
    <row r="12" spans="1:12" s="64" customFormat="1" ht="78.75">
      <c r="A12" s="129">
        <v>4</v>
      </c>
      <c r="B12" s="136" t="s">
        <v>51</v>
      </c>
      <c r="C12" s="134" t="s">
        <v>178</v>
      </c>
      <c r="D12" s="134" t="s">
        <v>31</v>
      </c>
      <c r="E12" s="134" t="s">
        <v>15</v>
      </c>
      <c r="F12" s="137">
        <v>1110</v>
      </c>
      <c r="G12" s="138"/>
      <c r="H12" s="138"/>
      <c r="I12" s="172">
        <f>60.62*F12*1.15+10000</f>
        <v>87381.43</v>
      </c>
      <c r="J12" s="138"/>
      <c r="K12" s="138"/>
      <c r="L12" s="139" t="s">
        <v>240</v>
      </c>
    </row>
    <row r="13" spans="1:12" s="64" customFormat="1" ht="31.5">
      <c r="A13" s="129">
        <v>5</v>
      </c>
      <c r="B13" s="63" t="s">
        <v>52</v>
      </c>
      <c r="C13" s="134" t="s">
        <v>178</v>
      </c>
      <c r="D13" s="134" t="s">
        <v>31</v>
      </c>
      <c r="E13" s="134" t="s">
        <v>15</v>
      </c>
      <c r="F13" s="135">
        <v>200</v>
      </c>
      <c r="G13" s="130"/>
      <c r="H13" s="130"/>
      <c r="I13" s="172">
        <f t="shared" si="0"/>
        <v>13942.599999999999</v>
      </c>
      <c r="J13" s="130"/>
      <c r="K13" s="130"/>
      <c r="L13" s="133" t="s">
        <v>44</v>
      </c>
    </row>
    <row r="14" spans="1:12" s="64" customFormat="1" ht="47.25">
      <c r="A14" s="129">
        <v>6</v>
      </c>
      <c r="B14" s="63" t="s">
        <v>93</v>
      </c>
      <c r="C14" s="134" t="s">
        <v>178</v>
      </c>
      <c r="D14" s="134" t="s">
        <v>31</v>
      </c>
      <c r="E14" s="134" t="s">
        <v>15</v>
      </c>
      <c r="F14" s="135">
        <v>500</v>
      </c>
      <c r="G14" s="130"/>
      <c r="H14" s="130"/>
      <c r="I14" s="172">
        <f t="shared" si="0"/>
        <v>34856.5</v>
      </c>
      <c r="J14" s="130"/>
      <c r="K14" s="130"/>
      <c r="L14" s="133" t="s">
        <v>187</v>
      </c>
    </row>
    <row r="15" spans="1:12" s="64" customFormat="1" ht="31.5">
      <c r="A15" s="129">
        <v>7</v>
      </c>
      <c r="B15" s="63" t="s">
        <v>53</v>
      </c>
      <c r="C15" s="134" t="s">
        <v>178</v>
      </c>
      <c r="D15" s="134" t="s">
        <v>31</v>
      </c>
      <c r="E15" s="134" t="s">
        <v>15</v>
      </c>
      <c r="F15" s="135">
        <v>360</v>
      </c>
      <c r="G15" s="130"/>
      <c r="H15" s="130"/>
      <c r="I15" s="172">
        <f t="shared" si="0"/>
        <v>25096.68</v>
      </c>
      <c r="J15" s="130"/>
      <c r="K15" s="130"/>
      <c r="L15" s="133" t="s">
        <v>241</v>
      </c>
    </row>
    <row r="16" spans="1:12" s="64" customFormat="1" ht="63">
      <c r="A16" s="129">
        <v>8</v>
      </c>
      <c r="B16" s="63" t="s">
        <v>26</v>
      </c>
      <c r="C16" s="134" t="s">
        <v>178</v>
      </c>
      <c r="D16" s="134" t="s">
        <v>31</v>
      </c>
      <c r="E16" s="134" t="s">
        <v>15</v>
      </c>
      <c r="F16" s="135">
        <v>260</v>
      </c>
      <c r="G16" s="130"/>
      <c r="H16" s="130"/>
      <c r="I16" s="172">
        <f t="shared" si="0"/>
        <v>18125.379999999997</v>
      </c>
      <c r="J16" s="130"/>
      <c r="K16" s="130"/>
      <c r="L16" s="133" t="s">
        <v>188</v>
      </c>
    </row>
    <row r="17" spans="1:12" s="64" customFormat="1" ht="31.5">
      <c r="A17" s="129">
        <v>9</v>
      </c>
      <c r="B17" s="63" t="s">
        <v>154</v>
      </c>
      <c r="C17" s="134" t="s">
        <v>178</v>
      </c>
      <c r="D17" s="134" t="s">
        <v>31</v>
      </c>
      <c r="E17" s="134" t="s">
        <v>15</v>
      </c>
      <c r="F17" s="135">
        <v>240</v>
      </c>
      <c r="G17" s="130"/>
      <c r="H17" s="130"/>
      <c r="I17" s="172">
        <f t="shared" si="0"/>
        <v>16731.12</v>
      </c>
      <c r="J17" s="130"/>
      <c r="K17" s="130"/>
      <c r="L17" s="133" t="s">
        <v>242</v>
      </c>
    </row>
    <row r="18" spans="1:12" s="64" customFormat="1" ht="47.25">
      <c r="A18" s="129">
        <v>10</v>
      </c>
      <c r="B18" s="63" t="s">
        <v>193</v>
      </c>
      <c r="C18" s="134" t="s">
        <v>178</v>
      </c>
      <c r="D18" s="134" t="s">
        <v>31</v>
      </c>
      <c r="E18" s="134" t="s">
        <v>15</v>
      </c>
      <c r="F18" s="135">
        <v>120</v>
      </c>
      <c r="G18" s="130"/>
      <c r="H18" s="130"/>
      <c r="I18" s="172">
        <f t="shared" si="0"/>
        <v>8365.56</v>
      </c>
      <c r="J18" s="130"/>
      <c r="K18" s="130"/>
      <c r="L18" s="133" t="s">
        <v>243</v>
      </c>
    </row>
    <row r="19" spans="1:12" s="64" customFormat="1" ht="63">
      <c r="A19" s="129">
        <v>11</v>
      </c>
      <c r="B19" s="63" t="s">
        <v>54</v>
      </c>
      <c r="C19" s="134" t="s">
        <v>178</v>
      </c>
      <c r="D19" s="134" t="s">
        <v>31</v>
      </c>
      <c r="E19" s="134" t="s">
        <v>15</v>
      </c>
      <c r="F19" s="135">
        <v>160</v>
      </c>
      <c r="G19" s="130"/>
      <c r="H19" s="130"/>
      <c r="I19" s="172">
        <f t="shared" si="0"/>
        <v>11154.079999999998</v>
      </c>
      <c r="J19" s="130"/>
      <c r="K19" s="130"/>
      <c r="L19" s="133" t="s">
        <v>244</v>
      </c>
    </row>
    <row r="20" spans="1:12" s="64" customFormat="1" ht="63">
      <c r="A20" s="129">
        <v>12</v>
      </c>
      <c r="B20" s="63" t="s">
        <v>55</v>
      </c>
      <c r="C20" s="134" t="s">
        <v>178</v>
      </c>
      <c r="D20" s="134" t="s">
        <v>31</v>
      </c>
      <c r="E20" s="134" t="s">
        <v>15</v>
      </c>
      <c r="F20" s="135">
        <v>260</v>
      </c>
      <c r="G20" s="130"/>
      <c r="H20" s="130"/>
      <c r="I20" s="172">
        <f t="shared" si="0"/>
        <v>18125.379999999997</v>
      </c>
      <c r="J20" s="130"/>
      <c r="K20" s="130"/>
      <c r="L20" s="133" t="s">
        <v>246</v>
      </c>
    </row>
    <row r="21" spans="1:12" s="64" customFormat="1" ht="63">
      <c r="A21" s="129">
        <v>13</v>
      </c>
      <c r="B21" s="63" t="s">
        <v>56</v>
      </c>
      <c r="C21" s="134" t="s">
        <v>178</v>
      </c>
      <c r="D21" s="134" t="s">
        <v>31</v>
      </c>
      <c r="E21" s="134" t="s">
        <v>15</v>
      </c>
      <c r="F21" s="135">
        <v>800</v>
      </c>
      <c r="G21" s="130"/>
      <c r="H21" s="130"/>
      <c r="I21" s="172">
        <f>60.62*F21*1.15+30000</f>
        <v>85770.4</v>
      </c>
      <c r="J21" s="130"/>
      <c r="K21" s="130"/>
      <c r="L21" s="133" t="s">
        <v>245</v>
      </c>
    </row>
    <row r="22" spans="1:12" s="64" customFormat="1" ht="31.5">
      <c r="A22" s="129">
        <v>14</v>
      </c>
      <c r="B22" s="63" t="s">
        <v>101</v>
      </c>
      <c r="C22" s="134" t="s">
        <v>178</v>
      </c>
      <c r="D22" s="134" t="s">
        <v>31</v>
      </c>
      <c r="E22" s="134" t="s">
        <v>15</v>
      </c>
      <c r="F22" s="135">
        <v>160</v>
      </c>
      <c r="G22" s="130"/>
      <c r="H22" s="130"/>
      <c r="I22" s="172">
        <f t="shared" si="0"/>
        <v>11154.079999999998</v>
      </c>
      <c r="J22" s="130"/>
      <c r="K22" s="130"/>
      <c r="L22" s="133" t="s">
        <v>102</v>
      </c>
    </row>
    <row r="23" spans="1:12" s="64" customFormat="1" ht="63">
      <c r="A23" s="129">
        <v>15</v>
      </c>
      <c r="B23" s="63" t="s">
        <v>18</v>
      </c>
      <c r="C23" s="134" t="s">
        <v>178</v>
      </c>
      <c r="D23" s="134" t="s">
        <v>31</v>
      </c>
      <c r="E23" s="134" t="s">
        <v>15</v>
      </c>
      <c r="F23" s="135">
        <v>1160</v>
      </c>
      <c r="G23" s="130"/>
      <c r="H23" s="130"/>
      <c r="I23" s="172">
        <f>60.62*F23*1.15-45000</f>
        <v>35867.07999999999</v>
      </c>
      <c r="J23" s="130"/>
      <c r="K23" s="130"/>
      <c r="L23" s="133" t="s">
        <v>247</v>
      </c>
    </row>
    <row r="24" spans="1:12" s="64" customFormat="1" ht="31.5">
      <c r="A24" s="129">
        <v>16</v>
      </c>
      <c r="B24" s="63" t="s">
        <v>57</v>
      </c>
      <c r="C24" s="134" t="s">
        <v>178</v>
      </c>
      <c r="D24" s="134" t="s">
        <v>31</v>
      </c>
      <c r="E24" s="134" t="s">
        <v>15</v>
      </c>
      <c r="F24" s="135">
        <v>200</v>
      </c>
      <c r="G24" s="130"/>
      <c r="H24" s="130"/>
      <c r="I24" s="172">
        <f t="shared" si="0"/>
        <v>13942.599999999999</v>
      </c>
      <c r="J24" s="130"/>
      <c r="K24" s="130"/>
      <c r="L24" s="133" t="s">
        <v>45</v>
      </c>
    </row>
    <row r="25" spans="1:12" s="64" customFormat="1" ht="63">
      <c r="A25" s="129">
        <v>17</v>
      </c>
      <c r="B25" s="63" t="s">
        <v>33</v>
      </c>
      <c r="C25" s="134" t="s">
        <v>178</v>
      </c>
      <c r="D25" s="134" t="s">
        <v>31</v>
      </c>
      <c r="E25" s="134" t="s">
        <v>15</v>
      </c>
      <c r="F25" s="135">
        <v>240</v>
      </c>
      <c r="G25" s="130"/>
      <c r="H25" s="130"/>
      <c r="I25" s="172">
        <f t="shared" si="0"/>
        <v>16731.12</v>
      </c>
      <c r="J25" s="130"/>
      <c r="K25" s="130"/>
      <c r="L25" s="133" t="s">
        <v>249</v>
      </c>
    </row>
    <row r="26" spans="1:12" s="64" customFormat="1" ht="78.75">
      <c r="A26" s="129">
        <v>18</v>
      </c>
      <c r="B26" s="63" t="s">
        <v>58</v>
      </c>
      <c r="C26" s="134" t="s">
        <v>178</v>
      </c>
      <c r="D26" s="134" t="s">
        <v>31</v>
      </c>
      <c r="E26" s="134" t="s">
        <v>15</v>
      </c>
      <c r="F26" s="135">
        <v>750</v>
      </c>
      <c r="G26" s="130"/>
      <c r="H26" s="130"/>
      <c r="I26" s="172">
        <f>60.62*F26*1.15+50000</f>
        <v>102284.75</v>
      </c>
      <c r="J26" s="130"/>
      <c r="K26" s="130"/>
      <c r="L26" s="133" t="s">
        <v>250</v>
      </c>
    </row>
    <row r="27" spans="1:12" s="64" customFormat="1" ht="47.25">
      <c r="A27" s="129">
        <v>19</v>
      </c>
      <c r="B27" s="63" t="s">
        <v>203</v>
      </c>
      <c r="C27" s="134" t="s">
        <v>178</v>
      </c>
      <c r="D27" s="134" t="s">
        <v>31</v>
      </c>
      <c r="E27" s="134" t="s">
        <v>15</v>
      </c>
      <c r="F27" s="135">
        <v>120</v>
      </c>
      <c r="G27" s="130"/>
      <c r="H27" s="130"/>
      <c r="I27" s="172">
        <f>60.62*F27*1.15+20000</f>
        <v>28365.559999999998</v>
      </c>
      <c r="J27" s="130"/>
      <c r="K27" s="130"/>
      <c r="L27" s="133" t="s">
        <v>248</v>
      </c>
    </row>
    <row r="28" spans="1:12" s="64" customFormat="1" ht="31.5">
      <c r="A28" s="129">
        <v>20</v>
      </c>
      <c r="B28" s="63" t="s">
        <v>25</v>
      </c>
      <c r="C28" s="134" t="s">
        <v>178</v>
      </c>
      <c r="D28" s="134" t="s">
        <v>31</v>
      </c>
      <c r="E28" s="134" t="s">
        <v>15</v>
      </c>
      <c r="F28" s="135">
        <v>160</v>
      </c>
      <c r="G28" s="130"/>
      <c r="H28" s="130"/>
      <c r="I28" s="172">
        <f t="shared" si="0"/>
        <v>11154.079999999998</v>
      </c>
      <c r="J28" s="130"/>
      <c r="K28" s="130"/>
      <c r="L28" s="133" t="s">
        <v>43</v>
      </c>
    </row>
    <row r="29" spans="1:12" s="64" customFormat="1" ht="47.25">
      <c r="A29" s="129">
        <v>21</v>
      </c>
      <c r="B29" s="63" t="s">
        <v>59</v>
      </c>
      <c r="C29" s="134" t="s">
        <v>178</v>
      </c>
      <c r="D29" s="134" t="s">
        <v>31</v>
      </c>
      <c r="E29" s="134" t="s">
        <v>15</v>
      </c>
      <c r="F29" s="135">
        <v>580</v>
      </c>
      <c r="G29" s="130"/>
      <c r="H29" s="130"/>
      <c r="I29" s="172">
        <f t="shared" si="0"/>
        <v>40433.53999999999</v>
      </c>
      <c r="J29" s="130"/>
      <c r="K29" s="130"/>
      <c r="L29" s="133" t="s">
        <v>103</v>
      </c>
    </row>
    <row r="30" spans="1:12" s="64" customFormat="1" ht="31.5">
      <c r="A30" s="129">
        <v>22</v>
      </c>
      <c r="B30" s="63" t="s">
        <v>60</v>
      </c>
      <c r="C30" s="134" t="s">
        <v>178</v>
      </c>
      <c r="D30" s="134" t="s">
        <v>31</v>
      </c>
      <c r="E30" s="134" t="s">
        <v>15</v>
      </c>
      <c r="F30" s="135">
        <v>160</v>
      </c>
      <c r="G30" s="130"/>
      <c r="H30" s="130"/>
      <c r="I30" s="172">
        <f t="shared" si="0"/>
        <v>11154.079999999998</v>
      </c>
      <c r="J30" s="130"/>
      <c r="K30" s="130"/>
      <c r="L30" s="133" t="s">
        <v>43</v>
      </c>
    </row>
    <row r="31" spans="1:12" s="64" customFormat="1" ht="31.5">
      <c r="A31" s="129">
        <v>23</v>
      </c>
      <c r="B31" s="63" t="s">
        <v>61</v>
      </c>
      <c r="C31" s="134" t="s">
        <v>178</v>
      </c>
      <c r="D31" s="134" t="s">
        <v>31</v>
      </c>
      <c r="E31" s="134" t="s">
        <v>15</v>
      </c>
      <c r="F31" s="135">
        <v>200</v>
      </c>
      <c r="G31" s="130"/>
      <c r="H31" s="130"/>
      <c r="I31" s="172">
        <f t="shared" si="0"/>
        <v>13942.599999999999</v>
      </c>
      <c r="J31" s="130"/>
      <c r="K31" s="130"/>
      <c r="L31" s="133" t="s">
        <v>45</v>
      </c>
    </row>
    <row r="32" spans="1:12" s="64" customFormat="1" ht="31.5">
      <c r="A32" s="129">
        <v>24</v>
      </c>
      <c r="B32" s="63" t="s">
        <v>62</v>
      </c>
      <c r="C32" s="134" t="s">
        <v>178</v>
      </c>
      <c r="D32" s="134" t="s">
        <v>31</v>
      </c>
      <c r="E32" s="134" t="s">
        <v>15</v>
      </c>
      <c r="F32" s="135">
        <v>80</v>
      </c>
      <c r="G32" s="130"/>
      <c r="H32" s="130"/>
      <c r="I32" s="172">
        <f t="shared" si="0"/>
        <v>5577.039999999999</v>
      </c>
      <c r="J32" s="130"/>
      <c r="K32" s="130"/>
      <c r="L32" s="133" t="s">
        <v>42</v>
      </c>
    </row>
    <row r="33" spans="1:12" s="64" customFormat="1" ht="31.5">
      <c r="A33" s="129">
        <v>25</v>
      </c>
      <c r="B33" s="63" t="s">
        <v>113</v>
      </c>
      <c r="C33" s="134" t="s">
        <v>178</v>
      </c>
      <c r="D33" s="134" t="s">
        <v>31</v>
      </c>
      <c r="E33" s="134" t="s">
        <v>15</v>
      </c>
      <c r="F33" s="135">
        <v>240</v>
      </c>
      <c r="G33" s="130"/>
      <c r="H33" s="130"/>
      <c r="I33" s="172">
        <f>60.62*F33*1.15-10000</f>
        <v>6731.119999999999</v>
      </c>
      <c r="J33" s="130"/>
      <c r="K33" s="130"/>
      <c r="L33" s="133" t="s">
        <v>251</v>
      </c>
    </row>
    <row r="34" spans="1:12" s="64" customFormat="1" ht="31.5">
      <c r="A34" s="129">
        <v>26</v>
      </c>
      <c r="B34" s="63" t="s">
        <v>63</v>
      </c>
      <c r="C34" s="134" t="s">
        <v>178</v>
      </c>
      <c r="D34" s="134" t="s">
        <v>31</v>
      </c>
      <c r="E34" s="134" t="s">
        <v>15</v>
      </c>
      <c r="F34" s="135">
        <v>160</v>
      </c>
      <c r="G34" s="130"/>
      <c r="H34" s="130"/>
      <c r="I34" s="172">
        <f t="shared" si="0"/>
        <v>11154.079999999998</v>
      </c>
      <c r="J34" s="130"/>
      <c r="K34" s="130"/>
      <c r="L34" s="133" t="s">
        <v>43</v>
      </c>
    </row>
    <row r="35" spans="1:12" s="64" customFormat="1" ht="31.5">
      <c r="A35" s="129">
        <v>27</v>
      </c>
      <c r="B35" s="63" t="s">
        <v>64</v>
      </c>
      <c r="C35" s="134" t="s">
        <v>178</v>
      </c>
      <c r="D35" s="134" t="s">
        <v>31</v>
      </c>
      <c r="E35" s="134" t="s">
        <v>15</v>
      </c>
      <c r="F35" s="135">
        <v>200</v>
      </c>
      <c r="G35" s="130"/>
      <c r="H35" s="130"/>
      <c r="I35" s="172">
        <f t="shared" si="0"/>
        <v>13942.599999999999</v>
      </c>
      <c r="J35" s="130"/>
      <c r="K35" s="130"/>
      <c r="L35" s="133" t="s">
        <v>115</v>
      </c>
    </row>
    <row r="36" spans="1:12" s="64" customFormat="1" ht="31.5">
      <c r="A36" s="129">
        <v>28</v>
      </c>
      <c r="B36" s="63" t="s">
        <v>28</v>
      </c>
      <c r="C36" s="134" t="s">
        <v>178</v>
      </c>
      <c r="D36" s="134" t="s">
        <v>31</v>
      </c>
      <c r="E36" s="134" t="s">
        <v>15</v>
      </c>
      <c r="F36" s="135">
        <v>540</v>
      </c>
      <c r="G36" s="130"/>
      <c r="H36" s="130"/>
      <c r="I36" s="172">
        <f t="shared" si="0"/>
        <v>37645.02</v>
      </c>
      <c r="J36" s="130"/>
      <c r="K36" s="130"/>
      <c r="L36" s="133" t="s">
        <v>164</v>
      </c>
    </row>
    <row r="37" spans="1:12" s="64" customFormat="1" ht="31.5">
      <c r="A37" s="129">
        <v>29</v>
      </c>
      <c r="B37" s="63" t="s">
        <v>27</v>
      </c>
      <c r="C37" s="134" t="s">
        <v>178</v>
      </c>
      <c r="D37" s="134" t="s">
        <v>31</v>
      </c>
      <c r="E37" s="134" t="s">
        <v>15</v>
      </c>
      <c r="F37" s="135">
        <v>270</v>
      </c>
      <c r="G37" s="130"/>
      <c r="H37" s="130"/>
      <c r="I37" s="172">
        <f t="shared" si="0"/>
        <v>18822.51</v>
      </c>
      <c r="J37" s="130"/>
      <c r="K37" s="130"/>
      <c r="L37" s="133" t="s">
        <v>104</v>
      </c>
    </row>
    <row r="38" spans="1:12" s="64" customFormat="1" ht="31.5">
      <c r="A38" s="129">
        <v>30</v>
      </c>
      <c r="B38" s="63" t="s">
        <v>24</v>
      </c>
      <c r="C38" s="134" t="s">
        <v>178</v>
      </c>
      <c r="D38" s="134" t="s">
        <v>31</v>
      </c>
      <c r="E38" s="134" t="s">
        <v>15</v>
      </c>
      <c r="F38" s="135">
        <v>80</v>
      </c>
      <c r="G38" s="130"/>
      <c r="H38" s="130"/>
      <c r="I38" s="172">
        <f t="shared" si="0"/>
        <v>5577.039999999999</v>
      </c>
      <c r="J38" s="130"/>
      <c r="K38" s="130"/>
      <c r="L38" s="133" t="s">
        <v>171</v>
      </c>
    </row>
    <row r="39" spans="1:12" s="64" customFormat="1" ht="47.25">
      <c r="A39" s="129">
        <v>31</v>
      </c>
      <c r="B39" s="63" t="s">
        <v>19</v>
      </c>
      <c r="C39" s="134" t="s">
        <v>178</v>
      </c>
      <c r="D39" s="134" t="s">
        <v>31</v>
      </c>
      <c r="E39" s="134" t="s">
        <v>15</v>
      </c>
      <c r="F39" s="135">
        <v>160</v>
      </c>
      <c r="G39" s="130"/>
      <c r="H39" s="130"/>
      <c r="I39" s="172">
        <f t="shared" si="0"/>
        <v>11154.079999999998</v>
      </c>
      <c r="J39" s="130"/>
      <c r="K39" s="130"/>
      <c r="L39" s="133" t="s">
        <v>191</v>
      </c>
    </row>
    <row r="40" spans="1:12" s="64" customFormat="1" ht="31.5">
      <c r="A40" s="129">
        <v>32</v>
      </c>
      <c r="B40" s="63" t="s">
        <v>20</v>
      </c>
      <c r="C40" s="134" t="s">
        <v>178</v>
      </c>
      <c r="D40" s="134" t="s">
        <v>31</v>
      </c>
      <c r="E40" s="134" t="s">
        <v>15</v>
      </c>
      <c r="F40" s="135">
        <v>80</v>
      </c>
      <c r="G40" s="130"/>
      <c r="H40" s="130"/>
      <c r="I40" s="172">
        <f t="shared" si="0"/>
        <v>5577.039999999999</v>
      </c>
      <c r="J40" s="130"/>
      <c r="K40" s="130"/>
      <c r="L40" s="133" t="s">
        <v>192</v>
      </c>
    </row>
    <row r="41" spans="1:12" s="64" customFormat="1" ht="47.25">
      <c r="A41" s="129">
        <v>34</v>
      </c>
      <c r="B41" s="63" t="s">
        <v>108</v>
      </c>
      <c r="C41" s="134" t="s">
        <v>178</v>
      </c>
      <c r="D41" s="134" t="s">
        <v>31</v>
      </c>
      <c r="E41" s="134" t="s">
        <v>15</v>
      </c>
      <c r="F41" s="135">
        <v>280</v>
      </c>
      <c r="G41" s="130"/>
      <c r="H41" s="130"/>
      <c r="I41" s="172">
        <f t="shared" si="0"/>
        <v>19519.639999999996</v>
      </c>
      <c r="J41" s="130"/>
      <c r="K41" s="130"/>
      <c r="L41" s="133" t="s">
        <v>109</v>
      </c>
    </row>
    <row r="42" spans="1:12" s="64" customFormat="1" ht="31.5">
      <c r="A42" s="129">
        <v>35</v>
      </c>
      <c r="B42" s="63" t="s">
        <v>106</v>
      </c>
      <c r="C42" s="134" t="s">
        <v>178</v>
      </c>
      <c r="D42" s="134" t="s">
        <v>31</v>
      </c>
      <c r="E42" s="134" t="s">
        <v>15</v>
      </c>
      <c r="F42" s="135">
        <v>650</v>
      </c>
      <c r="G42" s="130"/>
      <c r="H42" s="130"/>
      <c r="I42" s="172">
        <f t="shared" si="0"/>
        <v>45313.45</v>
      </c>
      <c r="J42" s="130"/>
      <c r="K42" s="130"/>
      <c r="L42" s="133" t="s">
        <v>107</v>
      </c>
    </row>
    <row r="43" spans="1:12" s="64" customFormat="1" ht="31.5">
      <c r="A43" s="129">
        <v>36</v>
      </c>
      <c r="B43" s="63" t="s">
        <v>111</v>
      </c>
      <c r="C43" s="134" t="s">
        <v>178</v>
      </c>
      <c r="D43" s="134" t="s">
        <v>31</v>
      </c>
      <c r="E43" s="134" t="s">
        <v>15</v>
      </c>
      <c r="F43" s="135">
        <v>160</v>
      </c>
      <c r="G43" s="130"/>
      <c r="H43" s="130"/>
      <c r="I43" s="172">
        <f t="shared" si="0"/>
        <v>11154.079999999998</v>
      </c>
      <c r="J43" s="130"/>
      <c r="K43" s="130"/>
      <c r="L43" s="133" t="s">
        <v>112</v>
      </c>
    </row>
    <row r="44" spans="1:12" s="64" customFormat="1" ht="31.5">
      <c r="A44" s="129">
        <v>37</v>
      </c>
      <c r="B44" s="63" t="s">
        <v>30</v>
      </c>
      <c r="C44" s="134" t="s">
        <v>178</v>
      </c>
      <c r="D44" s="134" t="s">
        <v>31</v>
      </c>
      <c r="E44" s="134" t="s">
        <v>15</v>
      </c>
      <c r="F44" s="135">
        <v>80</v>
      </c>
      <c r="G44" s="130"/>
      <c r="H44" s="130"/>
      <c r="I44" s="172">
        <f t="shared" si="0"/>
        <v>5577.039999999999</v>
      </c>
      <c r="J44" s="130"/>
      <c r="K44" s="130"/>
      <c r="L44" s="133" t="s">
        <v>42</v>
      </c>
    </row>
    <row r="45" spans="1:12" s="64" customFormat="1" ht="31.5">
      <c r="A45" s="129">
        <v>37</v>
      </c>
      <c r="B45" s="63" t="s">
        <v>175</v>
      </c>
      <c r="C45" s="134" t="s">
        <v>178</v>
      </c>
      <c r="D45" s="134" t="s">
        <v>31</v>
      </c>
      <c r="E45" s="134" t="s">
        <v>15</v>
      </c>
      <c r="F45" s="135">
        <v>120</v>
      </c>
      <c r="G45" s="130"/>
      <c r="H45" s="130"/>
      <c r="I45" s="172">
        <f t="shared" si="0"/>
        <v>8365.56</v>
      </c>
      <c r="J45" s="130"/>
      <c r="K45" s="130"/>
      <c r="L45" s="133" t="s">
        <v>176</v>
      </c>
    </row>
    <row r="46" spans="1:12" s="64" customFormat="1" ht="31.5">
      <c r="A46" s="129">
        <v>37</v>
      </c>
      <c r="B46" s="63" t="s">
        <v>29</v>
      </c>
      <c r="C46" s="134" t="s">
        <v>178</v>
      </c>
      <c r="D46" s="134" t="s">
        <v>31</v>
      </c>
      <c r="E46" s="134" t="s">
        <v>15</v>
      </c>
      <c r="F46" s="135">
        <v>80</v>
      </c>
      <c r="G46" s="130"/>
      <c r="H46" s="130"/>
      <c r="I46" s="172">
        <f t="shared" si="0"/>
        <v>5577.039999999999</v>
      </c>
      <c r="J46" s="130"/>
      <c r="K46" s="130"/>
      <c r="L46" s="133" t="s">
        <v>42</v>
      </c>
    </row>
    <row r="47" spans="1:12" s="64" customFormat="1" ht="31.5">
      <c r="A47" s="129">
        <v>37</v>
      </c>
      <c r="B47" s="63" t="s">
        <v>65</v>
      </c>
      <c r="C47" s="134" t="s">
        <v>178</v>
      </c>
      <c r="D47" s="134" t="s">
        <v>31</v>
      </c>
      <c r="E47" s="134" t="s">
        <v>15</v>
      </c>
      <c r="F47" s="135">
        <v>280</v>
      </c>
      <c r="G47" s="130"/>
      <c r="H47" s="130"/>
      <c r="I47" s="172">
        <f t="shared" si="0"/>
        <v>19519.639999999996</v>
      </c>
      <c r="J47" s="130"/>
      <c r="K47" s="130"/>
      <c r="L47" s="133" t="s">
        <v>47</v>
      </c>
    </row>
    <row r="48" spans="1:13" s="67" customFormat="1" ht="47.25">
      <c r="A48" s="129">
        <v>37</v>
      </c>
      <c r="B48" s="63" t="s">
        <v>66</v>
      </c>
      <c r="C48" s="134" t="s">
        <v>178</v>
      </c>
      <c r="D48" s="134" t="s">
        <v>31</v>
      </c>
      <c r="E48" s="134" t="s">
        <v>15</v>
      </c>
      <c r="F48" s="135">
        <v>80</v>
      </c>
      <c r="G48" s="130"/>
      <c r="H48" s="130"/>
      <c r="I48" s="172">
        <f t="shared" si="0"/>
        <v>5577.039999999999</v>
      </c>
      <c r="J48" s="130"/>
      <c r="K48" s="130"/>
      <c r="L48" s="133" t="s">
        <v>252</v>
      </c>
      <c r="M48" s="64"/>
    </row>
    <row r="49" spans="1:12" s="64" customFormat="1" ht="31.5">
      <c r="A49" s="129">
        <v>37</v>
      </c>
      <c r="B49" s="63" t="s">
        <v>67</v>
      </c>
      <c r="C49" s="134" t="s">
        <v>178</v>
      </c>
      <c r="D49" s="134" t="s">
        <v>31</v>
      </c>
      <c r="E49" s="134" t="s">
        <v>15</v>
      </c>
      <c r="F49" s="135">
        <v>280</v>
      </c>
      <c r="G49" s="130"/>
      <c r="H49" s="130"/>
      <c r="I49" s="172">
        <f t="shared" si="0"/>
        <v>19519.639999999996</v>
      </c>
      <c r="J49" s="130"/>
      <c r="K49" s="130"/>
      <c r="L49" s="133" t="s">
        <v>105</v>
      </c>
    </row>
    <row r="50" spans="1:12" s="64" customFormat="1" ht="31.5">
      <c r="A50" s="129">
        <v>37</v>
      </c>
      <c r="B50" s="63" t="s">
        <v>68</v>
      </c>
      <c r="C50" s="134" t="s">
        <v>178</v>
      </c>
      <c r="D50" s="134" t="s">
        <v>31</v>
      </c>
      <c r="E50" s="134" t="s">
        <v>15</v>
      </c>
      <c r="F50" s="135">
        <v>160</v>
      </c>
      <c r="G50" s="130"/>
      <c r="H50" s="130"/>
      <c r="I50" s="172">
        <f t="shared" si="0"/>
        <v>11154.079999999998</v>
      </c>
      <c r="J50" s="130"/>
      <c r="K50" s="130"/>
      <c r="L50" s="133" t="s">
        <v>102</v>
      </c>
    </row>
    <row r="51" spans="1:12" s="64" customFormat="1" ht="31.5">
      <c r="A51" s="129">
        <v>37</v>
      </c>
      <c r="B51" s="63" t="s">
        <v>69</v>
      </c>
      <c r="C51" s="134" t="s">
        <v>178</v>
      </c>
      <c r="D51" s="134" t="s">
        <v>31</v>
      </c>
      <c r="E51" s="134" t="s">
        <v>15</v>
      </c>
      <c r="F51" s="135">
        <v>200</v>
      </c>
      <c r="G51" s="130"/>
      <c r="H51" s="130"/>
      <c r="I51" s="172">
        <f t="shared" si="0"/>
        <v>13942.599999999999</v>
      </c>
      <c r="J51" s="130"/>
      <c r="K51" s="130"/>
      <c r="L51" s="133" t="s">
        <v>44</v>
      </c>
    </row>
    <row r="52" spans="1:12" s="64" customFormat="1" ht="31.5">
      <c r="A52" s="129">
        <v>37</v>
      </c>
      <c r="B52" s="63" t="s">
        <v>70</v>
      </c>
      <c r="C52" s="134" t="s">
        <v>178</v>
      </c>
      <c r="D52" s="134" t="s">
        <v>31</v>
      </c>
      <c r="E52" s="134" t="s">
        <v>15</v>
      </c>
      <c r="F52" s="135">
        <v>200</v>
      </c>
      <c r="G52" s="130"/>
      <c r="H52" s="130"/>
      <c r="I52" s="172">
        <f t="shared" si="0"/>
        <v>13942.599999999999</v>
      </c>
      <c r="J52" s="130"/>
      <c r="K52" s="130"/>
      <c r="L52" s="133" t="s">
        <v>44</v>
      </c>
    </row>
    <row r="53" spans="1:13" s="64" customFormat="1" ht="47.25">
      <c r="A53" s="129">
        <v>37</v>
      </c>
      <c r="B53" s="63" t="s">
        <v>71</v>
      </c>
      <c r="C53" s="134" t="s">
        <v>178</v>
      </c>
      <c r="D53" s="134" t="s">
        <v>31</v>
      </c>
      <c r="E53" s="134" t="s">
        <v>15</v>
      </c>
      <c r="F53" s="135">
        <v>880</v>
      </c>
      <c r="G53" s="130"/>
      <c r="H53" s="130"/>
      <c r="I53" s="172">
        <f t="shared" si="0"/>
        <v>61347.439999999995</v>
      </c>
      <c r="J53" s="130"/>
      <c r="K53" s="130"/>
      <c r="L53" s="133" t="s">
        <v>190</v>
      </c>
      <c r="M53" s="67"/>
    </row>
    <row r="54" spans="1:12" s="64" customFormat="1" ht="31.5">
      <c r="A54" s="129">
        <v>37</v>
      </c>
      <c r="B54" s="63" t="s">
        <v>72</v>
      </c>
      <c r="C54" s="134" t="s">
        <v>178</v>
      </c>
      <c r="D54" s="134" t="s">
        <v>31</v>
      </c>
      <c r="E54" s="134" t="s">
        <v>15</v>
      </c>
      <c r="F54" s="135">
        <v>60</v>
      </c>
      <c r="G54" s="130"/>
      <c r="H54" s="130"/>
      <c r="I54" s="172">
        <f t="shared" si="0"/>
        <v>4182.78</v>
      </c>
      <c r="J54" s="130"/>
      <c r="K54" s="130"/>
      <c r="L54" s="133" t="s">
        <v>46</v>
      </c>
    </row>
    <row r="55" spans="1:12" s="64" customFormat="1" ht="47.25">
      <c r="A55" s="129">
        <v>73</v>
      </c>
      <c r="B55" s="63" t="s">
        <v>177</v>
      </c>
      <c r="C55" s="134" t="s">
        <v>178</v>
      </c>
      <c r="D55" s="134" t="s">
        <v>31</v>
      </c>
      <c r="E55" s="134" t="s">
        <v>15</v>
      </c>
      <c r="F55" s="135">
        <v>120</v>
      </c>
      <c r="G55" s="166"/>
      <c r="H55" s="166"/>
      <c r="I55" s="172">
        <f t="shared" si="0"/>
        <v>8365.56</v>
      </c>
      <c r="J55" s="166"/>
      <c r="K55" s="166"/>
      <c r="L55" s="133" t="s">
        <v>189</v>
      </c>
    </row>
    <row r="56" spans="1:12" s="64" customFormat="1" ht="16.5" thickBot="1">
      <c r="A56" s="68"/>
      <c r="B56" s="69"/>
      <c r="C56" s="69"/>
      <c r="D56" s="69"/>
      <c r="E56" s="70" t="s">
        <v>10</v>
      </c>
      <c r="F56" s="97">
        <f>SUM(F8:F55)</f>
        <v>14260</v>
      </c>
      <c r="G56" s="71">
        <f>SUM(H56:K56)</f>
        <v>1049107.3800000001</v>
      </c>
      <c r="H56" s="71">
        <v>0</v>
      </c>
      <c r="I56" s="71">
        <f>SUM(I8:I55)</f>
        <v>1049107.3800000001</v>
      </c>
      <c r="J56" s="71"/>
      <c r="K56" s="71"/>
      <c r="L56" s="72"/>
    </row>
    <row r="57" spans="1:12" s="64" customFormat="1" ht="15.75">
      <c r="A57" s="65"/>
      <c r="B57" s="65"/>
      <c r="C57" s="65"/>
      <c r="D57" s="142"/>
      <c r="F57" s="143"/>
      <c r="G57" s="60"/>
      <c r="H57" s="60"/>
      <c r="I57" s="65"/>
      <c r="J57" s="65"/>
      <c r="K57" s="65"/>
      <c r="L57" s="65"/>
    </row>
    <row r="58" spans="1:12" s="64" customFormat="1" ht="15.75">
      <c r="A58" s="65"/>
      <c r="B58" s="65"/>
      <c r="C58" s="65"/>
      <c r="D58" s="142"/>
      <c r="F58" s="143"/>
      <c r="G58" s="60"/>
      <c r="H58" s="60"/>
      <c r="I58" s="173"/>
      <c r="J58" s="65"/>
      <c r="K58" s="65"/>
      <c r="L58" s="65"/>
    </row>
    <row r="59" spans="1:12" s="64" customFormat="1" ht="15.75">
      <c r="A59" s="65"/>
      <c r="B59" s="66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s="64" customFormat="1" ht="15.75">
      <c r="A60" s="65"/>
      <c r="B60" s="65"/>
      <c r="C60" s="65"/>
      <c r="D60" s="65"/>
      <c r="E60" s="65"/>
      <c r="F60" s="65"/>
      <c r="G60" s="65"/>
      <c r="H60" s="65"/>
      <c r="I60" s="167"/>
      <c r="J60" s="65"/>
      <c r="K60" s="65"/>
      <c r="L60" s="65"/>
    </row>
    <row r="61" spans="1:12" s="64" customFormat="1" ht="15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s="64" customFormat="1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s="64" customFormat="1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s="64" customFormat="1" ht="15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s="64" customFormat="1" ht="15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s="64" customFormat="1" ht="15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s="64" customFormat="1" ht="15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s="64" customFormat="1" ht="15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s="64" customFormat="1" ht="15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s="64" customFormat="1" ht="15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s="64" customFormat="1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s="64" customFormat="1" ht="15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s="64" customFormat="1" ht="15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s="64" customFormat="1" ht="15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s="64" customFormat="1" ht="15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s="64" customFormat="1" ht="15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s="64" customFormat="1" ht="15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s="64" customFormat="1" ht="15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s="64" customFormat="1" ht="15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s="64" customFormat="1" ht="15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s="64" customFormat="1" ht="15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s="64" customFormat="1" ht="15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s="64" customFormat="1" ht="15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s="64" customFormat="1" ht="15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s="64" customFormat="1" ht="15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s="64" customFormat="1" ht="15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s="64" customFormat="1" ht="15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s="64" customFormat="1" ht="15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3" ht="15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4"/>
    </row>
    <row r="90" spans="1:13" ht="15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4"/>
    </row>
    <row r="91" spans="1:13" ht="15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4"/>
    </row>
    <row r="92" spans="1:13" ht="15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4"/>
    </row>
    <row r="93" spans="1:13" ht="15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4"/>
    </row>
    <row r="94" spans="1:12" ht="15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5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5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5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5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</sheetData>
  <sheetProtection/>
  <mergeCells count="11">
    <mergeCell ref="B6:B7"/>
    <mergeCell ref="C6:C7"/>
    <mergeCell ref="A2:L2"/>
    <mergeCell ref="A3:L3"/>
    <mergeCell ref="A4:L4"/>
    <mergeCell ref="L6:L7"/>
    <mergeCell ref="E6:E7"/>
    <mergeCell ref="F6:F7"/>
    <mergeCell ref="G6:K6"/>
    <mergeCell ref="A6:A7"/>
    <mergeCell ref="D6:D7"/>
  </mergeCells>
  <printOptions/>
  <pageMargins left="0.3937007874015748" right="0.1968503937007874" top="0.5905511811023623" bottom="0.3937007874015748" header="0.5118110236220472" footer="0.5118110236220472"/>
  <pageSetup fitToHeight="5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3121">
    <tabColor rgb="FFFF0000"/>
  </sheetPr>
  <dimension ref="A1:M27"/>
  <sheetViews>
    <sheetView view="pageBreakPreview" zoomScale="60" zoomScalePageLayoutView="0" workbookViewId="0" topLeftCell="A1">
      <selection activeCell="A2" sqref="A2:L2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21.375" style="4" customWidth="1"/>
    <col min="4" max="4" width="16.625" style="4" customWidth="1"/>
    <col min="5" max="5" width="18.375" style="4" customWidth="1"/>
    <col min="6" max="6" width="8.375" style="4" customWidth="1"/>
    <col min="7" max="7" width="15.125" style="4" customWidth="1"/>
    <col min="8" max="8" width="13.00390625" style="4" customWidth="1"/>
    <col min="9" max="9" width="13.75390625" style="4" customWidth="1"/>
    <col min="10" max="10" width="13.25390625" style="4" customWidth="1"/>
    <col min="11" max="11" width="12.00390625" style="4" customWidth="1"/>
    <col min="12" max="12" width="23.875" style="4" customWidth="1"/>
  </cols>
  <sheetData>
    <row r="1" ht="15.75">
      <c r="L1" s="16"/>
    </row>
    <row r="2" spans="1:12" s="28" customFormat="1" ht="18.75">
      <c r="A2" s="198" t="s">
        <v>269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3" s="28" customFormat="1" ht="18.75">
      <c r="A3" s="198" t="s">
        <v>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s="28" customFormat="1" ht="18.75">
      <c r="A4" s="198" t="s">
        <v>35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s="28" customFormat="1" ht="18.75">
      <c r="A5" s="198" t="s">
        <v>254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19.5" thickBo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30"/>
    </row>
    <row r="7" spans="1:12" ht="74.25" customHeight="1">
      <c r="A7" s="201" t="s">
        <v>0</v>
      </c>
      <c r="B7" s="203" t="s">
        <v>1</v>
      </c>
      <c r="C7" s="199" t="s">
        <v>262</v>
      </c>
      <c r="D7" s="199" t="s">
        <v>2</v>
      </c>
      <c r="E7" s="199" t="s">
        <v>3</v>
      </c>
      <c r="F7" s="199" t="s">
        <v>11</v>
      </c>
      <c r="G7" s="203" t="s">
        <v>214</v>
      </c>
      <c r="H7" s="203"/>
      <c r="I7" s="203"/>
      <c r="J7" s="203"/>
      <c r="K7" s="203"/>
      <c r="L7" s="218" t="s">
        <v>9</v>
      </c>
    </row>
    <row r="8" spans="1:12" ht="15.75">
      <c r="A8" s="202"/>
      <c r="B8" s="204"/>
      <c r="C8" s="200"/>
      <c r="D8" s="200"/>
      <c r="E8" s="200"/>
      <c r="F8" s="200"/>
      <c r="G8" s="105" t="s">
        <v>4</v>
      </c>
      <c r="H8" s="105" t="s">
        <v>5</v>
      </c>
      <c r="I8" s="105" t="s">
        <v>6</v>
      </c>
      <c r="J8" s="105" t="s">
        <v>7</v>
      </c>
      <c r="K8" s="105" t="s">
        <v>8</v>
      </c>
      <c r="L8" s="219"/>
    </row>
    <row r="9" spans="1:12" ht="47.25">
      <c r="A9" s="114">
        <v>1</v>
      </c>
      <c r="B9" s="63" t="s">
        <v>195</v>
      </c>
      <c r="C9" s="84" t="s">
        <v>91</v>
      </c>
      <c r="D9" s="84" t="s">
        <v>31</v>
      </c>
      <c r="E9" s="9" t="s">
        <v>15</v>
      </c>
      <c r="F9" s="84">
        <v>1</v>
      </c>
      <c r="G9" s="105"/>
      <c r="H9" s="105"/>
      <c r="I9" s="86">
        <v>2500</v>
      </c>
      <c r="J9" s="197"/>
      <c r="K9" s="105"/>
      <c r="L9" s="84" t="s">
        <v>200</v>
      </c>
    </row>
    <row r="10" spans="1:12" ht="47.25">
      <c r="A10" s="114">
        <v>2</v>
      </c>
      <c r="B10" s="99" t="s">
        <v>135</v>
      </c>
      <c r="C10" s="84" t="s">
        <v>91</v>
      </c>
      <c r="D10" s="84" t="s">
        <v>31</v>
      </c>
      <c r="E10" s="9" t="s">
        <v>15</v>
      </c>
      <c r="F10" s="84">
        <v>8</v>
      </c>
      <c r="G10" s="105"/>
      <c r="H10" s="105"/>
      <c r="I10" s="86">
        <v>28000</v>
      </c>
      <c r="J10" s="197"/>
      <c r="K10" s="105"/>
      <c r="L10" s="84" t="s">
        <v>237</v>
      </c>
    </row>
    <row r="11" spans="1:12" ht="47.25">
      <c r="A11" s="114">
        <v>3</v>
      </c>
      <c r="B11" s="99" t="s">
        <v>196</v>
      </c>
      <c r="C11" s="84" t="s">
        <v>91</v>
      </c>
      <c r="D11" s="84" t="s">
        <v>31</v>
      </c>
      <c r="E11" s="9" t="s">
        <v>15</v>
      </c>
      <c r="F11" s="84">
        <v>2</v>
      </c>
      <c r="G11" s="105"/>
      <c r="H11" s="105"/>
      <c r="I11" s="86">
        <v>3500</v>
      </c>
      <c r="J11" s="197"/>
      <c r="K11" s="86"/>
      <c r="L11" s="84" t="s">
        <v>197</v>
      </c>
    </row>
    <row r="12" spans="1:12" ht="47.25">
      <c r="A12" s="114">
        <v>4</v>
      </c>
      <c r="B12" s="99" t="s">
        <v>198</v>
      </c>
      <c r="C12" s="84" t="s">
        <v>91</v>
      </c>
      <c r="D12" s="84" t="s">
        <v>31</v>
      </c>
      <c r="E12" s="9" t="s">
        <v>15</v>
      </c>
      <c r="F12" s="84">
        <v>13</v>
      </c>
      <c r="G12" s="86"/>
      <c r="H12" s="86"/>
      <c r="I12" s="86">
        <v>13500</v>
      </c>
      <c r="J12" s="197"/>
      <c r="K12" s="86"/>
      <c r="L12" s="84" t="s">
        <v>199</v>
      </c>
    </row>
    <row r="13" spans="1:12" ht="63">
      <c r="A13" s="194"/>
      <c r="B13" s="196" t="s">
        <v>238</v>
      </c>
      <c r="C13" s="195"/>
      <c r="D13" s="195"/>
      <c r="E13" s="75"/>
      <c r="F13" s="84"/>
      <c r="G13" s="86"/>
      <c r="H13" s="86"/>
      <c r="I13" s="86"/>
      <c r="J13" s="86">
        <v>50000</v>
      </c>
      <c r="K13" s="86"/>
      <c r="L13" s="84"/>
    </row>
    <row r="14" spans="1:12" ht="16.5" thickBot="1">
      <c r="A14" s="116"/>
      <c r="B14" s="54"/>
      <c r="C14" s="54"/>
      <c r="D14" s="54"/>
      <c r="E14" s="55" t="s">
        <v>10</v>
      </c>
      <c r="F14" s="117">
        <f>SUM(F9:F12)</f>
        <v>24</v>
      </c>
      <c r="G14" s="29">
        <f>SUM(H14:K14)</f>
        <v>97500</v>
      </c>
      <c r="H14" s="29">
        <f>SUM(H9:H12)</f>
        <v>0</v>
      </c>
      <c r="I14" s="29">
        <f>SUM(I9:I13)</f>
        <v>47500</v>
      </c>
      <c r="J14" s="29">
        <f>SUM(J9:J13)</f>
        <v>50000</v>
      </c>
      <c r="K14" s="29">
        <f>SUM(K9:K12)</f>
        <v>0</v>
      </c>
      <c r="L14" s="27"/>
    </row>
    <row r="15" spans="1:12" ht="15.75">
      <c r="A15" s="113"/>
      <c r="B15" s="18"/>
      <c r="C15" s="18"/>
      <c r="D15" s="142"/>
      <c r="E15" s="64"/>
      <c r="F15" s="143"/>
      <c r="G15" s="60"/>
      <c r="H15" s="20"/>
      <c r="I15" s="20"/>
      <c r="J15" s="20"/>
      <c r="K15" s="20"/>
      <c r="L15" s="18"/>
    </row>
    <row r="16" spans="1:12" ht="15.75">
      <c r="A16" s="113"/>
      <c r="B16" s="18"/>
      <c r="C16" s="18"/>
      <c r="D16" s="142"/>
      <c r="E16" s="64"/>
      <c r="F16" s="143"/>
      <c r="G16" s="60"/>
      <c r="H16" s="20"/>
      <c r="I16" s="20"/>
      <c r="J16" s="20"/>
      <c r="K16" s="20"/>
      <c r="L16" s="18"/>
    </row>
    <row r="17" spans="1:12" ht="15.75">
      <c r="A17" s="11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8.75">
      <c r="A18" s="113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</row>
    <row r="19" spans="1:13" s="1" customFormat="1" ht="15.75">
      <c r="A19" s="1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/>
    </row>
    <row r="20" spans="1:13" ht="15.75">
      <c r="A20" s="113"/>
      <c r="B20" s="6"/>
      <c r="M20" s="1"/>
    </row>
    <row r="21" ht="15.75">
      <c r="A21" s="113"/>
    </row>
    <row r="22" ht="15.75">
      <c r="A22" s="18"/>
    </row>
    <row r="23" ht="15.75">
      <c r="A23" s="18"/>
    </row>
    <row r="24" ht="15.75">
      <c r="A24" s="18"/>
    </row>
    <row r="25" ht="15.75">
      <c r="A25" s="16"/>
    </row>
    <row r="26" ht="15.75">
      <c r="A26" s="16"/>
    </row>
    <row r="27" ht="15.75">
      <c r="A27" s="16"/>
    </row>
  </sheetData>
  <sheetProtection/>
  <mergeCells count="13">
    <mergeCell ref="B7:B8"/>
    <mergeCell ref="C7:C8"/>
    <mergeCell ref="D7:D8"/>
    <mergeCell ref="A3:M3"/>
    <mergeCell ref="A2:L2"/>
    <mergeCell ref="G7:K7"/>
    <mergeCell ref="L7:L8"/>
    <mergeCell ref="E7:E8"/>
    <mergeCell ref="F7:F8"/>
    <mergeCell ref="A4:M4"/>
    <mergeCell ref="A6:L6"/>
    <mergeCell ref="A5:M5"/>
    <mergeCell ref="A7:A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6213">
    <tabColor rgb="FFFF0000"/>
  </sheetPr>
  <dimension ref="A1:L16"/>
  <sheetViews>
    <sheetView view="pageBreakPreview" zoomScale="60" zoomScalePageLayoutView="0" workbookViewId="0" topLeftCell="A1">
      <selection activeCell="A2" sqref="A2:L2"/>
    </sheetView>
  </sheetViews>
  <sheetFormatPr defaultColWidth="9.00390625" defaultRowHeight="12.75"/>
  <cols>
    <col min="1" max="1" width="6.00390625" style="2" customWidth="1"/>
    <col min="2" max="2" width="24.125" style="2" customWidth="1"/>
    <col min="3" max="3" width="18.625" style="2" customWidth="1"/>
    <col min="4" max="4" width="16.625" style="2" customWidth="1"/>
    <col min="5" max="5" width="19.375" style="2" customWidth="1"/>
    <col min="6" max="6" width="10.125" style="2" customWidth="1"/>
    <col min="7" max="7" width="11.125" style="2" customWidth="1"/>
    <col min="8" max="8" width="11.125" style="2" bestFit="1" customWidth="1"/>
    <col min="9" max="9" width="11.125" style="2" customWidth="1"/>
    <col min="10" max="10" width="11.625" style="2" customWidth="1"/>
    <col min="11" max="11" width="12.625" style="2" customWidth="1"/>
    <col min="12" max="12" width="21.25390625" style="2" customWidth="1"/>
  </cols>
  <sheetData>
    <row r="1" ht="15.75">
      <c r="L1" s="13"/>
    </row>
    <row r="2" spans="1:12" ht="15.75" customHeight="1">
      <c r="A2" s="228" t="s">
        <v>270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5.75" customHeight="1">
      <c r="A3" s="228" t="s">
        <v>32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8.75">
      <c r="A4" s="228" t="s">
        <v>256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ht="13.5" thickBot="1">
      <c r="C6" s="3"/>
    </row>
    <row r="7" spans="1:12" ht="30.75" customHeight="1">
      <c r="A7" s="229" t="s">
        <v>0</v>
      </c>
      <c r="B7" s="231" t="s">
        <v>1</v>
      </c>
      <c r="C7" s="225" t="s">
        <v>262</v>
      </c>
      <c r="D7" s="225" t="s">
        <v>2</v>
      </c>
      <c r="E7" s="225" t="s">
        <v>3</v>
      </c>
      <c r="F7" s="225" t="s">
        <v>14</v>
      </c>
      <c r="G7" s="220" t="s">
        <v>255</v>
      </c>
      <c r="H7" s="221"/>
      <c r="I7" s="221"/>
      <c r="J7" s="221"/>
      <c r="K7" s="222"/>
      <c r="L7" s="223" t="s">
        <v>9</v>
      </c>
    </row>
    <row r="8" spans="1:12" ht="18" customHeight="1" thickBot="1">
      <c r="A8" s="230"/>
      <c r="B8" s="232"/>
      <c r="C8" s="226"/>
      <c r="D8" s="226"/>
      <c r="E8" s="226"/>
      <c r="F8" s="227"/>
      <c r="G8" s="89" t="s">
        <v>4</v>
      </c>
      <c r="H8" s="89" t="s">
        <v>5</v>
      </c>
      <c r="I8" s="89" t="s">
        <v>6</v>
      </c>
      <c r="J8" s="89" t="s">
        <v>7</v>
      </c>
      <c r="K8" s="89" t="s">
        <v>8</v>
      </c>
      <c r="L8" s="224"/>
    </row>
    <row r="9" spans="1:12" ht="63.75" thickBot="1">
      <c r="A9" s="47">
        <v>1</v>
      </c>
      <c r="B9" s="103" t="s">
        <v>116</v>
      </c>
      <c r="C9" s="76" t="s">
        <v>91</v>
      </c>
      <c r="D9" s="10" t="s">
        <v>12</v>
      </c>
      <c r="E9" s="83" t="s">
        <v>15</v>
      </c>
      <c r="F9" s="102">
        <v>61</v>
      </c>
      <c r="G9" s="11"/>
      <c r="H9" s="87"/>
      <c r="I9" s="11"/>
      <c r="J9" s="11"/>
      <c r="K9" s="104">
        <v>50000</v>
      </c>
      <c r="L9" s="88" t="s">
        <v>21</v>
      </c>
    </row>
    <row r="10" spans="1:12" ht="16.5" thickBot="1">
      <c r="A10" s="34"/>
      <c r="B10" s="35"/>
      <c r="C10" s="35"/>
      <c r="D10" s="35"/>
      <c r="E10" s="36" t="s">
        <v>10</v>
      </c>
      <c r="F10" s="37"/>
      <c r="G10" s="29">
        <f>SUM(H10:K10)</f>
        <v>50000</v>
      </c>
      <c r="H10" s="51">
        <v>0</v>
      </c>
      <c r="I10" s="51">
        <v>0</v>
      </c>
      <c r="J10" s="51">
        <v>0</v>
      </c>
      <c r="K10" s="51">
        <v>50000</v>
      </c>
      <c r="L10" s="38"/>
    </row>
    <row r="11" spans="1:12" ht="15.75">
      <c r="A11" s="39"/>
      <c r="B11" s="39"/>
      <c r="C11" s="39"/>
      <c r="D11" s="39"/>
      <c r="E11" s="40"/>
      <c r="F11" s="41"/>
      <c r="G11" s="42"/>
      <c r="H11" s="43"/>
      <c r="I11" s="43"/>
      <c r="J11" s="43"/>
      <c r="K11" s="43"/>
      <c r="L11" s="39"/>
    </row>
    <row r="12" spans="1:12" ht="15.75">
      <c r="A12" s="13"/>
      <c r="B12" s="13"/>
      <c r="C12" s="13"/>
      <c r="D12" s="13"/>
      <c r="E12" s="13"/>
      <c r="F12" s="32"/>
      <c r="G12" s="32"/>
      <c r="H12" s="32"/>
      <c r="I12" s="32"/>
      <c r="J12" s="32"/>
      <c r="K12" s="32"/>
      <c r="L12" s="13"/>
    </row>
    <row r="13" spans="1:12" ht="15.75">
      <c r="A13" s="13"/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13"/>
    </row>
    <row r="14" spans="1:12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s="1" customFormat="1" ht="15.75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s="1" customFormat="1" ht="12.7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sheetProtection/>
  <mergeCells count="11">
    <mergeCell ref="C7:C8"/>
    <mergeCell ref="G7:K7"/>
    <mergeCell ref="L7:L8"/>
    <mergeCell ref="D7:D8"/>
    <mergeCell ref="E7:E8"/>
    <mergeCell ref="F7:F8"/>
    <mergeCell ref="A2:L2"/>
    <mergeCell ref="A3:L3"/>
    <mergeCell ref="A4:L4"/>
    <mergeCell ref="A7:A8"/>
    <mergeCell ref="B7:B8"/>
  </mergeCells>
  <printOptions/>
  <pageMargins left="0.5905511811023623" right="0.1968503937007874" top="0.984251968503937" bottom="0.1968503937007874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123">
    <tabColor rgb="FFFF0000"/>
    <pageSetUpPr fitToPage="1"/>
  </sheetPr>
  <dimension ref="A1:L22"/>
  <sheetViews>
    <sheetView view="pageBreakPreview" zoomScale="60" zoomScaleNormal="85" zoomScalePageLayoutView="0" workbookViewId="0" topLeftCell="A1">
      <selection activeCell="O8" sqref="O8"/>
    </sheetView>
  </sheetViews>
  <sheetFormatPr defaultColWidth="9.00390625" defaultRowHeight="12.75"/>
  <cols>
    <col min="1" max="1" width="7.125" style="4" customWidth="1"/>
    <col min="2" max="2" width="24.25390625" style="4" customWidth="1"/>
    <col min="3" max="3" width="31.00390625" style="4" customWidth="1"/>
    <col min="4" max="4" width="16.875" style="4" customWidth="1"/>
    <col min="5" max="5" width="19.25390625" style="4" customWidth="1"/>
    <col min="6" max="6" width="9.125" style="4" customWidth="1"/>
    <col min="7" max="7" width="12.625" style="4" bestFit="1" customWidth="1"/>
    <col min="8" max="8" width="12.125" style="4" customWidth="1"/>
    <col min="9" max="9" width="13.125" style="4" customWidth="1"/>
    <col min="10" max="10" width="12.625" style="4" bestFit="1" customWidth="1"/>
    <col min="11" max="11" width="9.25390625" style="4" customWidth="1"/>
    <col min="12" max="12" width="27.75390625" style="4" customWidth="1"/>
  </cols>
  <sheetData>
    <row r="1" ht="15.75">
      <c r="L1" s="16"/>
    </row>
    <row r="2" spans="1:12" s="28" customFormat="1" ht="18.75">
      <c r="A2" s="198" t="s">
        <v>276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28" customFormat="1" ht="21.75" customHeight="1">
      <c r="A3" s="198" t="s">
        <v>257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28" customFormat="1" ht="18.75">
      <c r="A4" s="52"/>
      <c r="B4" s="52"/>
      <c r="C4" s="52"/>
      <c r="D4" s="22"/>
      <c r="E4" s="22"/>
      <c r="F4" s="22"/>
      <c r="G4" s="22"/>
      <c r="H4" s="22"/>
      <c r="I4" s="22"/>
      <c r="J4" s="57"/>
      <c r="K4" s="57"/>
      <c r="L4" s="57"/>
    </row>
    <row r="5" ht="13.5" thickBot="1">
      <c r="E5" s="5"/>
    </row>
    <row r="6" spans="1:12" ht="15.75">
      <c r="A6" s="214" t="s">
        <v>0</v>
      </c>
      <c r="B6" s="216" t="s">
        <v>1</v>
      </c>
      <c r="C6" s="207" t="s">
        <v>262</v>
      </c>
      <c r="D6" s="199" t="s">
        <v>2</v>
      </c>
      <c r="E6" s="199" t="s">
        <v>3</v>
      </c>
      <c r="F6" s="207" t="s">
        <v>16</v>
      </c>
      <c r="G6" s="211" t="s">
        <v>214</v>
      </c>
      <c r="H6" s="212"/>
      <c r="I6" s="212"/>
      <c r="J6" s="212"/>
      <c r="K6" s="213"/>
      <c r="L6" s="209" t="s">
        <v>9</v>
      </c>
    </row>
    <row r="7" spans="1:12" ht="15.75">
      <c r="A7" s="215"/>
      <c r="B7" s="217"/>
      <c r="C7" s="208"/>
      <c r="D7" s="200"/>
      <c r="E7" s="200"/>
      <c r="F7" s="208"/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210"/>
    </row>
    <row r="8" spans="1:12" s="64" customFormat="1" ht="47.25">
      <c r="A8" s="101">
        <v>1</v>
      </c>
      <c r="B8" s="141" t="s">
        <v>182</v>
      </c>
      <c r="C8" s="101" t="s">
        <v>119</v>
      </c>
      <c r="D8" s="101" t="s">
        <v>31</v>
      </c>
      <c r="E8" s="101" t="s">
        <v>15</v>
      </c>
      <c r="F8" s="101">
        <f>60*0.7</f>
        <v>42</v>
      </c>
      <c r="G8" s="131"/>
      <c r="H8" s="131"/>
      <c r="I8" s="166">
        <f aca="true" t="shared" si="0" ref="I8:I13">F8*360</f>
        <v>15120</v>
      </c>
      <c r="J8" s="166"/>
      <c r="K8" s="151"/>
      <c r="L8" s="101" t="s">
        <v>212</v>
      </c>
    </row>
    <row r="9" spans="1:12" s="64" customFormat="1" ht="47.25">
      <c r="A9" s="101">
        <v>2</v>
      </c>
      <c r="B9" s="101" t="s">
        <v>137</v>
      </c>
      <c r="C9" s="101" t="s">
        <v>119</v>
      </c>
      <c r="D9" s="101" t="s">
        <v>31</v>
      </c>
      <c r="E9" s="101" t="s">
        <v>15</v>
      </c>
      <c r="F9" s="101">
        <f>61*0.6</f>
        <v>36.6</v>
      </c>
      <c r="G9" s="131"/>
      <c r="H9" s="131"/>
      <c r="I9" s="166">
        <f t="shared" si="0"/>
        <v>13176</v>
      </c>
      <c r="J9" s="166"/>
      <c r="K9" s="151"/>
      <c r="L9" s="101" t="s">
        <v>212</v>
      </c>
    </row>
    <row r="10" spans="1:12" s="64" customFormat="1" ht="47.25">
      <c r="A10" s="101">
        <v>3</v>
      </c>
      <c r="B10" s="101" t="s">
        <v>173</v>
      </c>
      <c r="C10" s="101" t="s">
        <v>119</v>
      </c>
      <c r="D10" s="101" t="s">
        <v>31</v>
      </c>
      <c r="E10" s="101" t="s">
        <v>15</v>
      </c>
      <c r="F10" s="101">
        <f>40*0.5</f>
        <v>20</v>
      </c>
      <c r="G10" s="131"/>
      <c r="H10" s="131"/>
      <c r="I10" s="166">
        <f t="shared" si="0"/>
        <v>7200</v>
      </c>
      <c r="J10" s="166"/>
      <c r="K10" s="151"/>
      <c r="L10" s="101" t="s">
        <v>211</v>
      </c>
    </row>
    <row r="11" spans="1:12" s="64" customFormat="1" ht="47.25">
      <c r="A11" s="101">
        <v>4</v>
      </c>
      <c r="B11" s="101" t="s">
        <v>218</v>
      </c>
      <c r="C11" s="101" t="s">
        <v>119</v>
      </c>
      <c r="D11" s="101" t="s">
        <v>31</v>
      </c>
      <c r="E11" s="101" t="s">
        <v>15</v>
      </c>
      <c r="F11" s="101">
        <f>65*0.4</f>
        <v>26</v>
      </c>
      <c r="G11" s="131"/>
      <c r="H11" s="131"/>
      <c r="I11" s="166">
        <f t="shared" si="0"/>
        <v>9360</v>
      </c>
      <c r="J11" s="166"/>
      <c r="K11" s="151"/>
      <c r="L11" s="101" t="s">
        <v>212</v>
      </c>
    </row>
    <row r="12" spans="1:12" s="64" customFormat="1" ht="47.25">
      <c r="A12" s="101">
        <v>5</v>
      </c>
      <c r="B12" s="101" t="s">
        <v>217</v>
      </c>
      <c r="C12" s="101" t="s">
        <v>119</v>
      </c>
      <c r="D12" s="101" t="s">
        <v>31</v>
      </c>
      <c r="E12" s="101" t="s">
        <v>15</v>
      </c>
      <c r="F12" s="101">
        <f>192.5*0.4</f>
        <v>77</v>
      </c>
      <c r="G12" s="131"/>
      <c r="H12" s="131"/>
      <c r="I12" s="166">
        <f t="shared" si="0"/>
        <v>27720</v>
      </c>
      <c r="J12" s="166"/>
      <c r="K12" s="151"/>
      <c r="L12" s="101" t="s">
        <v>212</v>
      </c>
    </row>
    <row r="13" spans="1:12" s="64" customFormat="1" ht="47.25">
      <c r="A13" s="101">
        <v>7</v>
      </c>
      <c r="B13" s="101" t="s">
        <v>137</v>
      </c>
      <c r="C13" s="101" t="s">
        <v>119</v>
      </c>
      <c r="D13" s="101" t="s">
        <v>31</v>
      </c>
      <c r="E13" s="101" t="s">
        <v>15</v>
      </c>
      <c r="F13" s="101">
        <f>61*0.5</f>
        <v>30.5</v>
      </c>
      <c r="G13" s="131"/>
      <c r="H13" s="131"/>
      <c r="I13" s="166">
        <f t="shared" si="0"/>
        <v>10980</v>
      </c>
      <c r="J13" s="166"/>
      <c r="K13" s="151"/>
      <c r="L13" s="101" t="s">
        <v>212</v>
      </c>
    </row>
    <row r="14" spans="1:12" s="64" customFormat="1" ht="31.5">
      <c r="A14" s="101">
        <v>8</v>
      </c>
      <c r="B14" s="101" t="s">
        <v>123</v>
      </c>
      <c r="C14" s="101" t="s">
        <v>183</v>
      </c>
      <c r="D14" s="101" t="s">
        <v>31</v>
      </c>
      <c r="E14" s="101" t="s">
        <v>15</v>
      </c>
      <c r="F14" s="101" t="s">
        <v>126</v>
      </c>
      <c r="G14" s="131"/>
      <c r="H14" s="131"/>
      <c r="I14" s="166">
        <v>85000</v>
      </c>
      <c r="J14" s="166"/>
      <c r="K14" s="151"/>
      <c r="L14" s="101" t="s">
        <v>184</v>
      </c>
    </row>
    <row r="15" spans="1:12" s="64" customFormat="1" ht="31.5">
      <c r="A15" s="101">
        <v>9</v>
      </c>
      <c r="B15" s="101" t="s">
        <v>194</v>
      </c>
      <c r="C15" s="101" t="s">
        <v>183</v>
      </c>
      <c r="D15" s="101" t="s">
        <v>31</v>
      </c>
      <c r="E15" s="101" t="s">
        <v>15</v>
      </c>
      <c r="F15" s="101" t="s">
        <v>126</v>
      </c>
      <c r="G15" s="131"/>
      <c r="H15" s="131"/>
      <c r="I15" s="166">
        <v>85000</v>
      </c>
      <c r="J15" s="166"/>
      <c r="K15" s="151"/>
      <c r="L15" s="101" t="s">
        <v>184</v>
      </c>
    </row>
    <row r="16" spans="1:12" s="64" customFormat="1" ht="31.5">
      <c r="A16" s="101">
        <v>10</v>
      </c>
      <c r="B16" s="101" t="s">
        <v>216</v>
      </c>
      <c r="C16" s="101" t="s">
        <v>183</v>
      </c>
      <c r="D16" s="101" t="s">
        <v>31</v>
      </c>
      <c r="E16" s="101" t="s">
        <v>15</v>
      </c>
      <c r="F16" s="101" t="s">
        <v>126</v>
      </c>
      <c r="G16" s="131"/>
      <c r="H16" s="131"/>
      <c r="I16" s="166">
        <v>55000</v>
      </c>
      <c r="J16" s="166"/>
      <c r="K16" s="151"/>
      <c r="L16" s="101" t="s">
        <v>184</v>
      </c>
    </row>
    <row r="17" spans="1:12" ht="16.5" thickBot="1">
      <c r="A17" s="178"/>
      <c r="B17" s="62"/>
      <c r="C17" s="62"/>
      <c r="D17" s="62"/>
      <c r="E17" s="179" t="s">
        <v>10</v>
      </c>
      <c r="F17" s="180"/>
      <c r="G17" s="144">
        <f>SUM(H17:K17)</f>
        <v>308556</v>
      </c>
      <c r="H17" s="144">
        <v>0</v>
      </c>
      <c r="I17" s="144">
        <f>SUM(I8:I16)</f>
        <v>308556</v>
      </c>
      <c r="J17" s="144">
        <f>SUM(J8:J16)</f>
        <v>0</v>
      </c>
      <c r="K17" s="144">
        <v>0</v>
      </c>
      <c r="L17" s="181"/>
    </row>
    <row r="18" spans="1:12" ht="19.5" customHeight="1">
      <c r="A18" s="18"/>
      <c r="B18" s="18"/>
      <c r="C18" s="18"/>
      <c r="D18" s="18"/>
      <c r="E18" s="58"/>
      <c r="F18" s="59"/>
      <c r="G18" s="60"/>
      <c r="H18" s="61"/>
      <c r="I18" s="60"/>
      <c r="J18" s="61"/>
      <c r="K18" s="61"/>
      <c r="L18" s="18"/>
    </row>
    <row r="19" spans="1:12" ht="19.5" customHeight="1">
      <c r="A19" s="18"/>
      <c r="B19" s="18"/>
      <c r="C19" s="18"/>
      <c r="D19" s="18"/>
      <c r="E19" s="58"/>
      <c r="F19" s="59"/>
      <c r="G19" s="60"/>
      <c r="H19" s="61"/>
      <c r="I19" s="60"/>
      <c r="J19" s="61"/>
      <c r="K19" s="61"/>
      <c r="L19" s="18"/>
    </row>
    <row r="20" spans="1:12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1" customFormat="1" ht="15.75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sheetProtection/>
  <mergeCells count="10">
    <mergeCell ref="A2:L2"/>
    <mergeCell ref="A3:L3"/>
    <mergeCell ref="L6:L7"/>
    <mergeCell ref="E6:E7"/>
    <mergeCell ref="F6:F7"/>
    <mergeCell ref="G6:K6"/>
    <mergeCell ref="A6:A7"/>
    <mergeCell ref="B6:B7"/>
    <mergeCell ref="C6:C7"/>
    <mergeCell ref="D6:D7"/>
  </mergeCells>
  <printOptions/>
  <pageMargins left="0.3937007874015748" right="0.1968503937007874" top="0.984251968503937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7">
    <tabColor rgb="FFFF0000"/>
    <pageSetUpPr fitToPage="1"/>
  </sheetPr>
  <dimension ref="A1:L30"/>
  <sheetViews>
    <sheetView view="pageBreakPreview" zoomScale="60" zoomScaleNormal="85" zoomScalePageLayoutView="0" workbookViewId="0" topLeftCell="A1">
      <selection activeCell="J46" sqref="J46"/>
    </sheetView>
  </sheetViews>
  <sheetFormatPr defaultColWidth="9.00390625" defaultRowHeight="12.75"/>
  <cols>
    <col min="1" max="1" width="6.125" style="4" customWidth="1"/>
    <col min="2" max="2" width="32.625" style="4" customWidth="1"/>
    <col min="3" max="3" width="24.125" style="4" customWidth="1"/>
    <col min="4" max="4" width="16.625" style="4" customWidth="1"/>
    <col min="5" max="5" width="19.25390625" style="4" customWidth="1"/>
    <col min="6" max="6" width="9.375" style="4" customWidth="1"/>
    <col min="7" max="7" width="12.625" style="4" customWidth="1"/>
    <col min="8" max="8" width="8.00390625" style="4" customWidth="1"/>
    <col min="9" max="9" width="12.875" style="4" customWidth="1"/>
    <col min="10" max="10" width="12.625" style="4" customWidth="1"/>
    <col min="11" max="11" width="9.125" style="4" customWidth="1"/>
    <col min="12" max="12" width="23.125" style="4" customWidth="1"/>
  </cols>
  <sheetData>
    <row r="1" ht="15.75">
      <c r="L1" s="16"/>
    </row>
    <row r="2" spans="1:12" s="28" customFormat="1" ht="18.75">
      <c r="A2" s="198" t="s">
        <v>277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28" customFormat="1" ht="18.75">
      <c r="A3" s="198" t="s">
        <v>36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28" customFormat="1" ht="18.75">
      <c r="A4" s="198" t="s">
        <v>37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28" customFormat="1" ht="18.75" customHeight="1">
      <c r="A5" s="198" t="s">
        <v>215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s="28" customFormat="1" ht="18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ht="12.75" customHeight="1" thickBot="1">
      <c r="E7" s="5"/>
    </row>
    <row r="8" spans="1:12" ht="36" customHeight="1">
      <c r="A8" s="214" t="s">
        <v>0</v>
      </c>
      <c r="B8" s="216" t="s">
        <v>1</v>
      </c>
      <c r="C8" s="207" t="s">
        <v>263</v>
      </c>
      <c r="D8" s="207" t="s">
        <v>2</v>
      </c>
      <c r="E8" s="207" t="s">
        <v>3</v>
      </c>
      <c r="F8" s="207" t="s">
        <v>11</v>
      </c>
      <c r="G8" s="211" t="s">
        <v>214</v>
      </c>
      <c r="H8" s="212"/>
      <c r="I8" s="212"/>
      <c r="J8" s="212"/>
      <c r="K8" s="213"/>
      <c r="L8" s="209" t="s">
        <v>9</v>
      </c>
    </row>
    <row r="9" spans="1:12" ht="32.25" customHeight="1">
      <c r="A9" s="215"/>
      <c r="B9" s="217"/>
      <c r="C9" s="208"/>
      <c r="D9" s="208"/>
      <c r="E9" s="208"/>
      <c r="F9" s="208"/>
      <c r="G9" s="15" t="s">
        <v>4</v>
      </c>
      <c r="H9" s="15" t="s">
        <v>5</v>
      </c>
      <c r="I9" s="15" t="s">
        <v>6</v>
      </c>
      <c r="J9" s="15" t="s">
        <v>7</v>
      </c>
      <c r="K9" s="15" t="s">
        <v>8</v>
      </c>
      <c r="L9" s="210"/>
    </row>
    <row r="10" spans="1:12" ht="55.5" customHeight="1">
      <c r="A10" s="24">
        <v>1</v>
      </c>
      <c r="B10" s="100" t="s">
        <v>114</v>
      </c>
      <c r="C10" s="101" t="s">
        <v>98</v>
      </c>
      <c r="D10" s="101" t="s">
        <v>99</v>
      </c>
      <c r="E10" s="101" t="s">
        <v>15</v>
      </c>
      <c r="F10" s="107">
        <v>2</v>
      </c>
      <c r="G10" s="110">
        <f aca="true" t="shared" si="0" ref="G10:G24">H10+I10+J10+K10</f>
        <v>65000</v>
      </c>
      <c r="H10" s="111"/>
      <c r="I10" s="111">
        <v>65000</v>
      </c>
      <c r="J10" s="111"/>
      <c r="K10" s="111"/>
      <c r="L10" s="106" t="s">
        <v>213</v>
      </c>
    </row>
    <row r="11" spans="1:12" ht="32.25" customHeight="1">
      <c r="A11" s="24">
        <v>2</v>
      </c>
      <c r="B11" s="162" t="s">
        <v>52</v>
      </c>
      <c r="C11" s="101" t="s">
        <v>98</v>
      </c>
      <c r="D11" s="101" t="s">
        <v>99</v>
      </c>
      <c r="E11" s="101" t="s">
        <v>15</v>
      </c>
      <c r="F11" s="159">
        <v>1</v>
      </c>
      <c r="G11" s="110">
        <f t="shared" si="0"/>
        <v>950</v>
      </c>
      <c r="H11" s="15"/>
      <c r="I11" s="110">
        <f>950*F11</f>
        <v>950</v>
      </c>
      <c r="J11" s="110"/>
      <c r="K11" s="15"/>
      <c r="L11" s="158" t="s">
        <v>169</v>
      </c>
    </row>
    <row r="12" spans="1:12" ht="32.25" customHeight="1">
      <c r="A12" s="24">
        <v>3</v>
      </c>
      <c r="B12" s="162" t="s">
        <v>93</v>
      </c>
      <c r="C12" s="101" t="s">
        <v>98</v>
      </c>
      <c r="D12" s="101" t="s">
        <v>99</v>
      </c>
      <c r="E12" s="101" t="s">
        <v>15</v>
      </c>
      <c r="F12" s="159">
        <v>2</v>
      </c>
      <c r="G12" s="110">
        <f t="shared" si="0"/>
        <v>1900</v>
      </c>
      <c r="H12" s="110"/>
      <c r="I12" s="110">
        <f aca="true" t="shared" si="1" ref="I12:I24">950*F12</f>
        <v>1900</v>
      </c>
      <c r="J12" s="110"/>
      <c r="K12" s="110"/>
      <c r="L12" s="106" t="s">
        <v>169</v>
      </c>
    </row>
    <row r="13" spans="1:12" s="64" customFormat="1" ht="31.5">
      <c r="A13" s="24">
        <v>4</v>
      </c>
      <c r="B13" s="162" t="s">
        <v>95</v>
      </c>
      <c r="C13" s="101" t="s">
        <v>98</v>
      </c>
      <c r="D13" s="101" t="s">
        <v>99</v>
      </c>
      <c r="E13" s="101" t="s">
        <v>15</v>
      </c>
      <c r="F13" s="159">
        <v>2</v>
      </c>
      <c r="G13" s="110">
        <f t="shared" si="0"/>
        <v>1900</v>
      </c>
      <c r="H13" s="111"/>
      <c r="I13" s="110">
        <f t="shared" si="1"/>
        <v>1900</v>
      </c>
      <c r="J13" s="110"/>
      <c r="K13" s="111"/>
      <c r="L13" s="106" t="s">
        <v>169</v>
      </c>
    </row>
    <row r="14" spans="1:12" s="64" customFormat="1" ht="31.5">
      <c r="A14" s="24">
        <v>5</v>
      </c>
      <c r="B14" s="162" t="s">
        <v>165</v>
      </c>
      <c r="C14" s="101" t="s">
        <v>98</v>
      </c>
      <c r="D14" s="101" t="s">
        <v>99</v>
      </c>
      <c r="E14" s="101" t="s">
        <v>15</v>
      </c>
      <c r="F14" s="159">
        <v>1</v>
      </c>
      <c r="G14" s="110">
        <f t="shared" si="0"/>
        <v>950</v>
      </c>
      <c r="H14" s="111"/>
      <c r="I14" s="110">
        <f t="shared" si="1"/>
        <v>950</v>
      </c>
      <c r="J14" s="110"/>
      <c r="K14" s="111"/>
      <c r="L14" s="106" t="s">
        <v>169</v>
      </c>
    </row>
    <row r="15" spans="1:12" ht="31.5">
      <c r="A15" s="24">
        <v>6</v>
      </c>
      <c r="B15" s="162" t="s">
        <v>56</v>
      </c>
      <c r="C15" s="101" t="s">
        <v>98</v>
      </c>
      <c r="D15" s="101" t="s">
        <v>99</v>
      </c>
      <c r="E15" s="101" t="s">
        <v>15</v>
      </c>
      <c r="F15" s="159">
        <v>4</v>
      </c>
      <c r="G15" s="110">
        <f t="shared" si="0"/>
        <v>3800</v>
      </c>
      <c r="H15" s="112"/>
      <c r="I15" s="110">
        <f t="shared" si="1"/>
        <v>3800</v>
      </c>
      <c r="J15" s="110"/>
      <c r="K15" s="112"/>
      <c r="L15" s="106" t="s">
        <v>169</v>
      </c>
    </row>
    <row r="16" spans="1:12" ht="32.25" customHeight="1">
      <c r="A16" s="24">
        <v>7</v>
      </c>
      <c r="B16" s="162" t="s">
        <v>33</v>
      </c>
      <c r="C16" s="101" t="s">
        <v>98</v>
      </c>
      <c r="D16" s="101" t="s">
        <v>99</v>
      </c>
      <c r="E16" s="101" t="s">
        <v>15</v>
      </c>
      <c r="F16" s="159">
        <v>3</v>
      </c>
      <c r="G16" s="110">
        <f t="shared" si="0"/>
        <v>2850</v>
      </c>
      <c r="H16" s="15"/>
      <c r="I16" s="110">
        <f t="shared" si="1"/>
        <v>2850</v>
      </c>
      <c r="J16" s="110"/>
      <c r="K16" s="15"/>
      <c r="L16" s="106" t="s">
        <v>169</v>
      </c>
    </row>
    <row r="17" spans="1:12" ht="31.5">
      <c r="A17" s="24">
        <v>8</v>
      </c>
      <c r="B17" s="162" t="s">
        <v>58</v>
      </c>
      <c r="C17" s="101" t="s">
        <v>98</v>
      </c>
      <c r="D17" s="101" t="s">
        <v>99</v>
      </c>
      <c r="E17" s="101" t="s">
        <v>15</v>
      </c>
      <c r="F17" s="159">
        <v>1</v>
      </c>
      <c r="G17" s="110">
        <f t="shared" si="0"/>
        <v>950</v>
      </c>
      <c r="H17" s="15"/>
      <c r="I17" s="110">
        <f t="shared" si="1"/>
        <v>950</v>
      </c>
      <c r="J17" s="110"/>
      <c r="K17" s="15"/>
      <c r="L17" s="106" t="s">
        <v>169</v>
      </c>
    </row>
    <row r="18" spans="1:12" ht="31.5">
      <c r="A18" s="24">
        <v>9</v>
      </c>
      <c r="B18" s="162" t="s">
        <v>222</v>
      </c>
      <c r="C18" s="101" t="s">
        <v>98</v>
      </c>
      <c r="D18" s="101" t="s">
        <v>99</v>
      </c>
      <c r="E18" s="101" t="s">
        <v>15</v>
      </c>
      <c r="F18" s="159">
        <v>20</v>
      </c>
      <c r="G18" s="110">
        <f t="shared" si="0"/>
        <v>150000</v>
      </c>
      <c r="H18" s="15"/>
      <c r="I18" s="110">
        <f>7500*F18</f>
        <v>150000</v>
      </c>
      <c r="J18" s="110"/>
      <c r="K18" s="15"/>
      <c r="L18" s="106" t="s">
        <v>223</v>
      </c>
    </row>
    <row r="19" spans="1:12" ht="32.25" customHeight="1">
      <c r="A19" s="24">
        <v>10</v>
      </c>
      <c r="B19" s="157" t="s">
        <v>94</v>
      </c>
      <c r="C19" s="101" t="s">
        <v>98</v>
      </c>
      <c r="D19" s="101" t="s">
        <v>99</v>
      </c>
      <c r="E19" s="101" t="s">
        <v>15</v>
      </c>
      <c r="F19" s="159">
        <v>2</v>
      </c>
      <c r="G19" s="110">
        <f t="shared" si="0"/>
        <v>1900</v>
      </c>
      <c r="H19" s="15"/>
      <c r="I19" s="110">
        <f t="shared" si="1"/>
        <v>1900</v>
      </c>
      <c r="J19" s="110"/>
      <c r="K19" s="15"/>
      <c r="L19" s="106" t="s">
        <v>169</v>
      </c>
    </row>
    <row r="20" spans="1:12" s="64" customFormat="1" ht="31.5">
      <c r="A20" s="24">
        <v>11</v>
      </c>
      <c r="B20" s="157" t="s">
        <v>166</v>
      </c>
      <c r="C20" s="101" t="s">
        <v>98</v>
      </c>
      <c r="D20" s="101" t="s">
        <v>99</v>
      </c>
      <c r="E20" s="101" t="s">
        <v>15</v>
      </c>
      <c r="F20" s="160">
        <v>3</v>
      </c>
      <c r="G20" s="110">
        <f t="shared" si="0"/>
        <v>2850</v>
      </c>
      <c r="H20" s="111"/>
      <c r="I20" s="110">
        <f t="shared" si="1"/>
        <v>2850</v>
      </c>
      <c r="J20" s="110"/>
      <c r="K20" s="111"/>
      <c r="L20" s="158" t="s">
        <v>169</v>
      </c>
    </row>
    <row r="21" spans="1:12" s="64" customFormat="1" ht="31.5">
      <c r="A21" s="24">
        <v>12</v>
      </c>
      <c r="B21" s="162" t="s">
        <v>167</v>
      </c>
      <c r="C21" s="101" t="s">
        <v>98</v>
      </c>
      <c r="D21" s="101" t="s">
        <v>99</v>
      </c>
      <c r="E21" s="101" t="s">
        <v>15</v>
      </c>
      <c r="F21" s="159">
        <v>2</v>
      </c>
      <c r="G21" s="110">
        <f t="shared" si="0"/>
        <v>1900</v>
      </c>
      <c r="H21" s="111"/>
      <c r="I21" s="110">
        <f t="shared" si="1"/>
        <v>1900</v>
      </c>
      <c r="J21" s="110"/>
      <c r="K21" s="111"/>
      <c r="L21" s="158" t="s">
        <v>169</v>
      </c>
    </row>
    <row r="22" spans="1:12" ht="31.5">
      <c r="A22" s="24">
        <v>13</v>
      </c>
      <c r="B22" s="163" t="s">
        <v>168</v>
      </c>
      <c r="C22" s="101" t="s">
        <v>98</v>
      </c>
      <c r="D22" s="101" t="s">
        <v>99</v>
      </c>
      <c r="E22" s="101" t="s">
        <v>15</v>
      </c>
      <c r="F22" s="161">
        <v>4</v>
      </c>
      <c r="G22" s="110">
        <f t="shared" si="0"/>
        <v>3800</v>
      </c>
      <c r="H22" s="112"/>
      <c r="I22" s="110">
        <f t="shared" si="1"/>
        <v>3800</v>
      </c>
      <c r="J22" s="110"/>
      <c r="K22" s="112"/>
      <c r="L22" s="158" t="s">
        <v>169</v>
      </c>
    </row>
    <row r="23" spans="1:12" ht="32.25" customHeight="1">
      <c r="A23" s="24">
        <v>14</v>
      </c>
      <c r="B23" s="163" t="s">
        <v>19</v>
      </c>
      <c r="C23" s="101" t="s">
        <v>98</v>
      </c>
      <c r="D23" s="101" t="s">
        <v>99</v>
      </c>
      <c r="E23" s="101" t="s">
        <v>15</v>
      </c>
      <c r="F23" s="161">
        <v>2</v>
      </c>
      <c r="G23" s="110">
        <f t="shared" si="0"/>
        <v>1900</v>
      </c>
      <c r="H23" s="15"/>
      <c r="I23" s="110">
        <f t="shared" si="1"/>
        <v>1900</v>
      </c>
      <c r="J23" s="110"/>
      <c r="K23" s="15"/>
      <c r="L23" s="158" t="s">
        <v>169</v>
      </c>
    </row>
    <row r="24" spans="1:12" ht="32.25" customHeight="1">
      <c r="A24" s="24">
        <v>15</v>
      </c>
      <c r="B24" s="163" t="s">
        <v>20</v>
      </c>
      <c r="C24" s="101" t="s">
        <v>98</v>
      </c>
      <c r="D24" s="101" t="s">
        <v>99</v>
      </c>
      <c r="E24" s="101" t="s">
        <v>15</v>
      </c>
      <c r="F24" s="161">
        <v>2</v>
      </c>
      <c r="G24" s="110">
        <f t="shared" si="0"/>
        <v>1900</v>
      </c>
      <c r="H24" s="110"/>
      <c r="I24" s="110">
        <f t="shared" si="1"/>
        <v>1900</v>
      </c>
      <c r="J24" s="110"/>
      <c r="K24" s="110"/>
      <c r="L24" s="158" t="s">
        <v>169</v>
      </c>
    </row>
    <row r="25" spans="1:12" ht="23.25" customHeight="1" thickBot="1">
      <c r="A25" s="25"/>
      <c r="B25" s="53"/>
      <c r="C25" s="54"/>
      <c r="D25" s="54"/>
      <c r="E25" s="55" t="s">
        <v>10</v>
      </c>
      <c r="F25" s="108">
        <f>SUM(F10:F24)</f>
        <v>51</v>
      </c>
      <c r="G25" s="56">
        <f>SUM(G10:G24)</f>
        <v>242550</v>
      </c>
      <c r="H25" s="56"/>
      <c r="I25" s="56">
        <f>SUM(I10:I24)</f>
        <v>242550</v>
      </c>
      <c r="J25" s="56">
        <f>SUM(J10:J24)</f>
        <v>0</v>
      </c>
      <c r="K25" s="56"/>
      <c r="L25" s="27"/>
    </row>
    <row r="26" spans="1:12" ht="15.75">
      <c r="A26" s="16"/>
      <c r="B26" s="18"/>
      <c r="C26" s="16"/>
      <c r="D26" s="16"/>
      <c r="E26" s="16"/>
      <c r="F26" s="16"/>
      <c r="G26" s="16"/>
      <c r="H26" s="16"/>
      <c r="I26" s="174"/>
      <c r="J26" s="16"/>
      <c r="K26" s="16"/>
      <c r="L26" s="16"/>
    </row>
    <row r="27" spans="1:12" ht="15.75">
      <c r="A27" s="16"/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.75">
      <c r="A28" s="16"/>
      <c r="B28" s="18"/>
      <c r="C28" s="16"/>
      <c r="D28" s="16"/>
      <c r="E28" s="16"/>
      <c r="F28" s="16"/>
      <c r="G28" s="16"/>
      <c r="H28" s="16"/>
      <c r="I28" s="175"/>
      <c r="J28" s="16"/>
      <c r="K28" s="16"/>
      <c r="L28" s="16"/>
    </row>
    <row r="29" spans="1:12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1" customFormat="1" ht="15.7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sheetProtection/>
  <mergeCells count="12">
    <mergeCell ref="A2:L2"/>
    <mergeCell ref="A3:L3"/>
    <mergeCell ref="A5:L5"/>
    <mergeCell ref="A4:L4"/>
    <mergeCell ref="L8:L9"/>
    <mergeCell ref="A8:A9"/>
    <mergeCell ref="B8:B9"/>
    <mergeCell ref="C8:C9"/>
    <mergeCell ref="D8:D9"/>
    <mergeCell ref="E8:E9"/>
    <mergeCell ref="F8:F9"/>
    <mergeCell ref="G8:K8"/>
  </mergeCells>
  <printOptions/>
  <pageMargins left="0.5905511811023623" right="0.3937007874015748" top="0.984251968503937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6">
    <tabColor rgb="FFFF0000"/>
  </sheetPr>
  <dimension ref="A1:M31"/>
  <sheetViews>
    <sheetView view="pageBreakPreview" zoomScale="60" zoomScaleNormal="85" zoomScalePageLayoutView="0" workbookViewId="0" topLeftCell="A6">
      <selection activeCell="A9" sqref="A9:L9"/>
    </sheetView>
  </sheetViews>
  <sheetFormatPr defaultColWidth="9.00390625" defaultRowHeight="12.75"/>
  <cols>
    <col min="1" max="1" width="5.375" style="4" customWidth="1"/>
    <col min="2" max="2" width="29.875" style="4" customWidth="1"/>
    <col min="3" max="3" width="19.00390625" style="4" customWidth="1"/>
    <col min="4" max="4" width="16.75390625" style="4" customWidth="1"/>
    <col min="5" max="5" width="19.625" style="4" customWidth="1"/>
    <col min="6" max="6" width="8.375" style="4" customWidth="1"/>
    <col min="7" max="7" width="14.625" style="4" customWidth="1"/>
    <col min="8" max="8" width="7.875" style="4" customWidth="1"/>
    <col min="9" max="9" width="12.375" style="4" customWidth="1"/>
    <col min="10" max="10" width="14.625" style="4" bestFit="1" customWidth="1"/>
    <col min="11" max="11" width="14.875" style="4" customWidth="1"/>
    <col min="12" max="12" width="31.25390625" style="4" customWidth="1"/>
  </cols>
  <sheetData>
    <row r="1" spans="1:13" ht="12.75" hidden="1">
      <c r="A1" s="205" t="s">
        <v>155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45" t="s">
        <v>163</v>
      </c>
      <c r="M1" s="146"/>
    </row>
    <row r="2" spans="1:13" ht="18.75" customHeight="1" hidden="1">
      <c r="A2" s="205" t="s">
        <v>157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46"/>
      <c r="M2" s="146"/>
    </row>
    <row r="3" spans="1:13" ht="15" customHeight="1" hidden="1">
      <c r="A3" s="205" t="s">
        <v>161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146"/>
      <c r="M3" s="146"/>
    </row>
    <row r="4" spans="1:13" ht="15" customHeight="1" hidden="1">
      <c r="A4" s="205" t="s">
        <v>158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146"/>
      <c r="M4" s="146"/>
    </row>
    <row r="5" spans="1:13" ht="15" hidden="1">
      <c r="A5" s="206" t="s">
        <v>162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146"/>
      <c r="M5" s="146"/>
    </row>
    <row r="6" ht="15.75">
      <c r="L6" s="16"/>
    </row>
    <row r="9" spans="1:12" s="28" customFormat="1" ht="18.75">
      <c r="A9" s="198" t="s">
        <v>272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2" s="28" customFormat="1" ht="18.75">
      <c r="A10" s="198" t="s">
        <v>73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s="28" customFormat="1" ht="18.75">
      <c r="A11" s="198" t="s">
        <v>258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s="28" customFormat="1" ht="19.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s="73" customFormat="1" ht="26.25" customHeight="1">
      <c r="A13" s="214" t="s">
        <v>0</v>
      </c>
      <c r="B13" s="216" t="s">
        <v>1</v>
      </c>
      <c r="C13" s="207" t="s">
        <v>262</v>
      </c>
      <c r="D13" s="207" t="s">
        <v>2</v>
      </c>
      <c r="E13" s="207" t="s">
        <v>3</v>
      </c>
      <c r="F13" s="207" t="s">
        <v>16</v>
      </c>
      <c r="G13" s="211" t="s">
        <v>214</v>
      </c>
      <c r="H13" s="212"/>
      <c r="I13" s="212"/>
      <c r="J13" s="212"/>
      <c r="K13" s="213"/>
      <c r="L13" s="209" t="s">
        <v>9</v>
      </c>
    </row>
    <row r="14" spans="1:12" s="73" customFormat="1" ht="21.75" customHeight="1">
      <c r="A14" s="215"/>
      <c r="B14" s="217"/>
      <c r="C14" s="208"/>
      <c r="D14" s="208"/>
      <c r="E14" s="208"/>
      <c r="F14" s="208"/>
      <c r="G14" s="15" t="s">
        <v>4</v>
      </c>
      <c r="H14" s="15" t="s">
        <v>5</v>
      </c>
      <c r="I14" s="15" t="s">
        <v>6</v>
      </c>
      <c r="J14" s="15" t="s">
        <v>7</v>
      </c>
      <c r="K14" s="15" t="s">
        <v>8</v>
      </c>
      <c r="L14" s="210"/>
    </row>
    <row r="15" spans="1:12" s="128" customFormat="1" ht="78.75">
      <c r="A15" s="109">
        <v>1</v>
      </c>
      <c r="B15" s="100" t="s">
        <v>17</v>
      </c>
      <c r="C15" s="125" t="s">
        <v>96</v>
      </c>
      <c r="D15" s="101" t="s">
        <v>31</v>
      </c>
      <c r="E15" s="101" t="s">
        <v>97</v>
      </c>
      <c r="F15" s="125">
        <v>1</v>
      </c>
      <c r="G15" s="111">
        <f>H15+I15+J15+K15</f>
        <v>48213.8492672933</v>
      </c>
      <c r="H15" s="126"/>
      <c r="I15" s="111">
        <f>25213.8492672933+18500</f>
        <v>43713.8492672933</v>
      </c>
      <c r="J15" s="111">
        <f>4500</f>
        <v>4500</v>
      </c>
      <c r="K15" s="126"/>
      <c r="L15" s="127" t="s">
        <v>202</v>
      </c>
    </row>
    <row r="16" spans="1:12" s="128" customFormat="1" ht="31.5">
      <c r="A16" s="109">
        <v>2</v>
      </c>
      <c r="B16" s="100" t="s">
        <v>93</v>
      </c>
      <c r="C16" s="125" t="s">
        <v>96</v>
      </c>
      <c r="D16" s="101" t="s">
        <v>31</v>
      </c>
      <c r="E16" s="101" t="s">
        <v>97</v>
      </c>
      <c r="F16" s="125">
        <v>1</v>
      </c>
      <c r="G16" s="111">
        <f aca="true" t="shared" si="0" ref="G16:G26">H16+I16+J16+K16</f>
        <v>13485.588266646484</v>
      </c>
      <c r="H16" s="126"/>
      <c r="I16" s="111">
        <v>8985.588266646484</v>
      </c>
      <c r="J16" s="111">
        <v>4500</v>
      </c>
      <c r="K16" s="126"/>
      <c r="L16" s="127" t="s">
        <v>174</v>
      </c>
    </row>
    <row r="17" spans="1:12" s="128" customFormat="1" ht="47.25">
      <c r="A17" s="109">
        <v>3</v>
      </c>
      <c r="B17" s="100" t="s">
        <v>95</v>
      </c>
      <c r="C17" s="125" t="s">
        <v>96</v>
      </c>
      <c r="D17" s="101" t="s">
        <v>31</v>
      </c>
      <c r="E17" s="101" t="s">
        <v>97</v>
      </c>
      <c r="F17" s="125">
        <v>1</v>
      </c>
      <c r="G17" s="111">
        <f t="shared" si="0"/>
        <v>23290.868637005766</v>
      </c>
      <c r="H17" s="126"/>
      <c r="I17" s="111">
        <v>18790.868637005766</v>
      </c>
      <c r="J17" s="111">
        <v>4500</v>
      </c>
      <c r="K17" s="126"/>
      <c r="L17" s="127" t="s">
        <v>219</v>
      </c>
    </row>
    <row r="18" spans="1:12" s="128" customFormat="1" ht="31.5">
      <c r="A18" s="109">
        <v>4</v>
      </c>
      <c r="B18" s="100" t="s">
        <v>165</v>
      </c>
      <c r="C18" s="125" t="s">
        <v>96</v>
      </c>
      <c r="D18" s="101" t="s">
        <v>31</v>
      </c>
      <c r="E18" s="101" t="s">
        <v>97</v>
      </c>
      <c r="F18" s="125">
        <v>1</v>
      </c>
      <c r="G18" s="111">
        <f t="shared" si="0"/>
        <v>9000</v>
      </c>
      <c r="H18" s="126"/>
      <c r="I18" s="111">
        <v>4500</v>
      </c>
      <c r="J18" s="111">
        <v>4500</v>
      </c>
      <c r="K18" s="126"/>
      <c r="L18" s="127" t="s">
        <v>220</v>
      </c>
    </row>
    <row r="19" spans="1:12" s="128" customFormat="1" ht="47.25">
      <c r="A19" s="109">
        <v>5</v>
      </c>
      <c r="B19" s="100" t="s">
        <v>56</v>
      </c>
      <c r="C19" s="125" t="s">
        <v>96</v>
      </c>
      <c r="D19" s="101" t="s">
        <v>31</v>
      </c>
      <c r="E19" s="101" t="s">
        <v>97</v>
      </c>
      <c r="F19" s="125">
        <v>1</v>
      </c>
      <c r="G19" s="111">
        <f t="shared" si="0"/>
        <v>23977.592244171723</v>
      </c>
      <c r="H19" s="126"/>
      <c r="I19" s="111">
        <v>19477.592244171723</v>
      </c>
      <c r="J19" s="111">
        <v>4500</v>
      </c>
      <c r="K19" s="126"/>
      <c r="L19" s="127" t="s">
        <v>201</v>
      </c>
    </row>
    <row r="20" spans="1:12" s="128" customFormat="1" ht="31.5">
      <c r="A20" s="109">
        <v>6</v>
      </c>
      <c r="B20" s="100" t="s">
        <v>18</v>
      </c>
      <c r="C20" s="125" t="s">
        <v>96</v>
      </c>
      <c r="D20" s="101" t="s">
        <v>31</v>
      </c>
      <c r="E20" s="101" t="s">
        <v>97</v>
      </c>
      <c r="F20" s="125">
        <v>1</v>
      </c>
      <c r="G20" s="111">
        <f t="shared" si="0"/>
        <v>9000</v>
      </c>
      <c r="H20" s="164"/>
      <c r="I20" s="111">
        <v>4500</v>
      </c>
      <c r="J20" s="111">
        <v>4500</v>
      </c>
      <c r="K20" s="164"/>
      <c r="L20" s="127" t="s">
        <v>181</v>
      </c>
    </row>
    <row r="21" spans="1:12" s="128" customFormat="1" ht="31.5">
      <c r="A21" s="109">
        <v>7</v>
      </c>
      <c r="B21" s="100" t="s">
        <v>33</v>
      </c>
      <c r="C21" s="125" t="s">
        <v>96</v>
      </c>
      <c r="D21" s="101" t="s">
        <v>31</v>
      </c>
      <c r="E21" s="101" t="s">
        <v>97</v>
      </c>
      <c r="F21" s="125">
        <v>1</v>
      </c>
      <c r="G21" s="111">
        <f t="shared" si="0"/>
        <v>3660.166029946389</v>
      </c>
      <c r="H21" s="126"/>
      <c r="I21" s="111">
        <v>3660.166029946389</v>
      </c>
      <c r="J21" s="111"/>
      <c r="K21" s="126"/>
      <c r="L21" s="127" t="s">
        <v>100</v>
      </c>
    </row>
    <row r="22" spans="1:12" s="128" customFormat="1" ht="47.25">
      <c r="A22" s="109">
        <v>8</v>
      </c>
      <c r="B22" s="100" t="s">
        <v>58</v>
      </c>
      <c r="C22" s="125" t="s">
        <v>96</v>
      </c>
      <c r="D22" s="101" t="s">
        <v>31</v>
      </c>
      <c r="E22" s="101" t="s">
        <v>97</v>
      </c>
      <c r="F22" s="125">
        <v>1</v>
      </c>
      <c r="G22" s="111">
        <f t="shared" si="0"/>
        <v>13598.862263704787</v>
      </c>
      <c r="H22" s="126"/>
      <c r="I22" s="111">
        <v>9098.862263704787</v>
      </c>
      <c r="J22" s="111">
        <v>4500</v>
      </c>
      <c r="K22" s="126"/>
      <c r="L22" s="127" t="s">
        <v>201</v>
      </c>
    </row>
    <row r="23" spans="1:12" s="128" customFormat="1" ht="31.5">
      <c r="A23" s="109">
        <v>9</v>
      </c>
      <c r="B23" s="100" t="s">
        <v>94</v>
      </c>
      <c r="C23" s="125" t="s">
        <v>96</v>
      </c>
      <c r="D23" s="101" t="s">
        <v>31</v>
      </c>
      <c r="E23" s="101" t="s">
        <v>97</v>
      </c>
      <c r="F23" s="125">
        <v>1</v>
      </c>
      <c r="G23" s="111">
        <f t="shared" si="0"/>
        <v>37264.31318225496</v>
      </c>
      <c r="H23" s="126"/>
      <c r="I23" s="111">
        <v>37264.31318225496</v>
      </c>
      <c r="J23" s="111"/>
      <c r="K23" s="126"/>
      <c r="L23" s="127" t="s">
        <v>221</v>
      </c>
    </row>
    <row r="24" spans="1:12" s="128" customFormat="1" ht="31.5">
      <c r="A24" s="109">
        <v>10</v>
      </c>
      <c r="B24" s="100" t="s">
        <v>170</v>
      </c>
      <c r="C24" s="125" t="s">
        <v>96</v>
      </c>
      <c r="D24" s="101" t="s">
        <v>31</v>
      </c>
      <c r="E24" s="101" t="s">
        <v>97</v>
      </c>
      <c r="F24" s="125">
        <v>1</v>
      </c>
      <c r="G24" s="111">
        <f t="shared" si="0"/>
        <v>1776.9858288521152</v>
      </c>
      <c r="H24" s="126"/>
      <c r="I24" s="111">
        <v>1776.9858288521152</v>
      </c>
      <c r="J24" s="111"/>
      <c r="K24" s="126"/>
      <c r="L24" s="127" t="s">
        <v>100</v>
      </c>
    </row>
    <row r="25" spans="1:12" s="128" customFormat="1" ht="31.5">
      <c r="A25" s="109">
        <v>11</v>
      </c>
      <c r="B25" s="100" t="s">
        <v>19</v>
      </c>
      <c r="C25" s="125" t="s">
        <v>96</v>
      </c>
      <c r="D25" s="101" t="s">
        <v>31</v>
      </c>
      <c r="E25" s="101" t="s">
        <v>97</v>
      </c>
      <c r="F25" s="125">
        <v>1</v>
      </c>
      <c r="G25" s="111">
        <f t="shared" si="0"/>
        <v>3115.0349191033097</v>
      </c>
      <c r="H25" s="126"/>
      <c r="I25" s="111">
        <v>3115.0349191033097</v>
      </c>
      <c r="J25" s="111"/>
      <c r="K25" s="126"/>
      <c r="L25" s="127" t="s">
        <v>100</v>
      </c>
    </row>
    <row r="26" spans="1:12" s="128" customFormat="1" ht="47.25">
      <c r="A26" s="109">
        <v>12</v>
      </c>
      <c r="B26" s="100" t="s">
        <v>20</v>
      </c>
      <c r="C26" s="125" t="s">
        <v>96</v>
      </c>
      <c r="D26" s="101" t="s">
        <v>31</v>
      </c>
      <c r="E26" s="101" t="s">
        <v>97</v>
      </c>
      <c r="F26" s="125">
        <v>1</v>
      </c>
      <c r="G26" s="111">
        <f t="shared" si="0"/>
        <v>15500</v>
      </c>
      <c r="H26" s="126"/>
      <c r="I26" s="111">
        <v>11000</v>
      </c>
      <c r="J26" s="111">
        <v>4500</v>
      </c>
      <c r="K26" s="126"/>
      <c r="L26" s="127" t="s">
        <v>201</v>
      </c>
    </row>
    <row r="27" spans="1:12" ht="16.5" thickBot="1">
      <c r="A27" s="25"/>
      <c r="B27" s="26"/>
      <c r="C27" s="62"/>
      <c r="D27" s="62"/>
      <c r="E27" s="74" t="s">
        <v>10</v>
      </c>
      <c r="F27" s="85">
        <f>SUM(F15:F26)</f>
        <v>12</v>
      </c>
      <c r="G27" s="56">
        <f>SUM(H27:K27)</f>
        <v>242883.26063897883</v>
      </c>
      <c r="H27" s="56">
        <f>SUM(H15:H26)</f>
        <v>0</v>
      </c>
      <c r="I27" s="56">
        <f>SUM(I15:I26)+41000</f>
        <v>206883.26063897883</v>
      </c>
      <c r="J27" s="56">
        <f>SUM(J15:J26)</f>
        <v>36000</v>
      </c>
      <c r="K27" s="56"/>
      <c r="L27" s="27"/>
    </row>
    <row r="28" spans="1:12" ht="15.75">
      <c r="A28" s="16"/>
      <c r="B28" s="16"/>
      <c r="C28" s="16"/>
      <c r="D28" s="142"/>
      <c r="E28" s="143"/>
      <c r="F28" s="143"/>
      <c r="G28" s="60"/>
      <c r="H28" s="16"/>
      <c r="I28" s="16"/>
      <c r="J28" s="16"/>
      <c r="K28" s="16"/>
      <c r="L28" s="16"/>
    </row>
    <row r="29" spans="1:12" ht="15.75">
      <c r="A29" s="16"/>
      <c r="B29" s="16"/>
      <c r="C29" s="16"/>
      <c r="D29" s="142"/>
      <c r="E29" s="143"/>
      <c r="F29" s="143"/>
      <c r="G29" s="60"/>
      <c r="H29" s="16"/>
      <c r="I29" s="16"/>
      <c r="J29" s="16"/>
      <c r="K29" s="16"/>
      <c r="L29" s="16"/>
    </row>
    <row r="30" spans="1:12" ht="15.7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ht="18.75">
      <c r="I31" s="22"/>
    </row>
  </sheetData>
  <sheetProtection/>
  <mergeCells count="16">
    <mergeCell ref="A1:K1"/>
    <mergeCell ref="A2:K2"/>
    <mergeCell ref="A3:K3"/>
    <mergeCell ref="A4:K4"/>
    <mergeCell ref="A5:K5"/>
    <mergeCell ref="G13:K13"/>
    <mergeCell ref="A9:L9"/>
    <mergeCell ref="A10:L10"/>
    <mergeCell ref="A11:L11"/>
    <mergeCell ref="L13:L14"/>
    <mergeCell ref="A13:A14"/>
    <mergeCell ref="B13:B14"/>
    <mergeCell ref="C13:C14"/>
    <mergeCell ref="D13:D14"/>
    <mergeCell ref="E13:E14"/>
    <mergeCell ref="F13:F14"/>
  </mergeCells>
  <printOptions/>
  <pageMargins left="0.3937007874015748" right="0.1968503937007874" top="0.5905511811023623" bottom="0.1968503937007874" header="0.5118110236220472" footer="0.5118110236220472"/>
  <pageSetup fitToHeight="5" horizontalDpi="300" verticalDpi="300" orientation="landscape" paperSize="9" scale="70" r:id="rId1"/>
  <rowBreaks count="1" manualBreakCount="1">
    <brk id="3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3114">
    <tabColor rgb="FFFF0000"/>
  </sheetPr>
  <dimension ref="A1:L18"/>
  <sheetViews>
    <sheetView view="pageBreakPreview" zoomScale="60" zoomScalePageLayoutView="0" workbookViewId="0" topLeftCell="A1">
      <selection activeCell="A2" sqref="A2:L2"/>
    </sheetView>
  </sheetViews>
  <sheetFormatPr defaultColWidth="9.00390625" defaultRowHeight="12.75"/>
  <cols>
    <col min="1" max="1" width="6.875" style="2" customWidth="1"/>
    <col min="2" max="2" width="28.75390625" style="2" customWidth="1"/>
    <col min="3" max="3" width="18.25390625" style="2" customWidth="1"/>
    <col min="4" max="4" width="17.125" style="2" customWidth="1"/>
    <col min="5" max="5" width="19.00390625" style="2" customWidth="1"/>
    <col min="6" max="6" width="8.75390625" style="2" customWidth="1"/>
    <col min="7" max="7" width="13.125" style="2" customWidth="1"/>
    <col min="8" max="8" width="13.75390625" style="2" customWidth="1"/>
    <col min="9" max="9" width="7.75390625" style="2" customWidth="1"/>
    <col min="10" max="10" width="7.125" style="2" customWidth="1"/>
    <col min="11" max="11" width="15.00390625" style="2" customWidth="1"/>
    <col min="12" max="12" width="24.75390625" style="2" customWidth="1"/>
  </cols>
  <sheetData>
    <row r="1" ht="12.75">
      <c r="L1" s="7"/>
    </row>
    <row r="2" spans="1:12" s="28" customFormat="1" ht="18.75">
      <c r="A2" s="228" t="s">
        <v>273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28" customFormat="1" ht="18.75">
      <c r="A3" s="228" t="s">
        <v>259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28" customFormat="1" ht="18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28" customFormat="1" ht="19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75">
      <c r="A6" s="229" t="s">
        <v>0</v>
      </c>
      <c r="B6" s="231" t="s">
        <v>1</v>
      </c>
      <c r="C6" s="225" t="s">
        <v>264</v>
      </c>
      <c r="D6" s="225" t="s">
        <v>2</v>
      </c>
      <c r="E6" s="234" t="s">
        <v>3</v>
      </c>
      <c r="F6" s="225" t="s">
        <v>11</v>
      </c>
      <c r="G6" s="220" t="s">
        <v>214</v>
      </c>
      <c r="H6" s="221"/>
      <c r="I6" s="221"/>
      <c r="J6" s="221"/>
      <c r="K6" s="222"/>
      <c r="L6" s="223" t="s">
        <v>9</v>
      </c>
    </row>
    <row r="7" spans="1:12" ht="45.75" customHeight="1">
      <c r="A7" s="243"/>
      <c r="B7" s="244"/>
      <c r="C7" s="236"/>
      <c r="D7" s="236"/>
      <c r="E7" s="235"/>
      <c r="F7" s="236"/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233"/>
    </row>
    <row r="8" spans="1:12" ht="31.5">
      <c r="A8" s="47">
        <v>1</v>
      </c>
      <c r="B8" s="44" t="s">
        <v>17</v>
      </c>
      <c r="C8" s="45"/>
      <c r="D8" s="237" t="s">
        <v>12</v>
      </c>
      <c r="E8" s="240" t="s">
        <v>15</v>
      </c>
      <c r="F8" s="9">
        <v>1</v>
      </c>
      <c r="G8" s="12"/>
      <c r="H8" s="12">
        <v>10000</v>
      </c>
      <c r="I8" s="46"/>
      <c r="J8" s="46"/>
      <c r="K8" s="153">
        <v>50000</v>
      </c>
      <c r="L8" s="48" t="s">
        <v>22</v>
      </c>
    </row>
    <row r="9" spans="1:12" ht="31.5">
      <c r="A9" s="47">
        <v>2</v>
      </c>
      <c r="B9" s="44" t="s">
        <v>92</v>
      </c>
      <c r="C9" s="45"/>
      <c r="D9" s="238"/>
      <c r="E9" s="241"/>
      <c r="F9" s="9">
        <v>1</v>
      </c>
      <c r="G9" s="12"/>
      <c r="H9" s="12">
        <v>10000</v>
      </c>
      <c r="I9" s="46"/>
      <c r="J9" s="46"/>
      <c r="K9" s="153">
        <v>50000</v>
      </c>
      <c r="L9" s="48" t="s">
        <v>22</v>
      </c>
    </row>
    <row r="10" spans="1:12" ht="31.5">
      <c r="A10" s="47">
        <v>3</v>
      </c>
      <c r="B10" s="44" t="s">
        <v>55</v>
      </c>
      <c r="C10" s="45"/>
      <c r="D10" s="238"/>
      <c r="E10" s="241"/>
      <c r="F10" s="9">
        <v>1</v>
      </c>
      <c r="G10" s="12"/>
      <c r="H10" s="12">
        <v>10000</v>
      </c>
      <c r="I10" s="46"/>
      <c r="J10" s="46"/>
      <c r="K10" s="153">
        <v>50000</v>
      </c>
      <c r="L10" s="48" t="s">
        <v>22</v>
      </c>
    </row>
    <row r="11" spans="1:12" ht="31.5">
      <c r="A11" s="47">
        <v>4</v>
      </c>
      <c r="B11" s="44" t="s">
        <v>13</v>
      </c>
      <c r="C11" s="45"/>
      <c r="D11" s="238"/>
      <c r="E11" s="241"/>
      <c r="F11" s="9">
        <v>1</v>
      </c>
      <c r="G11" s="12"/>
      <c r="H11" s="12">
        <v>10000</v>
      </c>
      <c r="I11" s="46"/>
      <c r="J11" s="46"/>
      <c r="K11" s="153">
        <v>50000</v>
      </c>
      <c r="L11" s="48" t="s">
        <v>22</v>
      </c>
    </row>
    <row r="12" spans="1:12" ht="31.5">
      <c r="A12" s="47">
        <v>5</v>
      </c>
      <c r="B12" s="45" t="s">
        <v>20</v>
      </c>
      <c r="C12" s="45"/>
      <c r="D12" s="239"/>
      <c r="E12" s="242"/>
      <c r="F12" s="9">
        <v>1</v>
      </c>
      <c r="G12" s="12"/>
      <c r="H12" s="12">
        <v>10000</v>
      </c>
      <c r="I12" s="46"/>
      <c r="J12" s="46"/>
      <c r="K12" s="153">
        <v>50000</v>
      </c>
      <c r="L12" s="48" t="s">
        <v>22</v>
      </c>
    </row>
    <row r="13" spans="1:12" ht="16.5" thickBot="1">
      <c r="A13" s="34"/>
      <c r="B13" s="35"/>
      <c r="C13" s="35"/>
      <c r="D13" s="35"/>
      <c r="E13" s="49" t="s">
        <v>10</v>
      </c>
      <c r="F13" s="50">
        <f>SUM(F8:F12)</f>
        <v>5</v>
      </c>
      <c r="G13" s="51">
        <f>SUM(H13:K13)</f>
        <v>300000</v>
      </c>
      <c r="H13" s="51">
        <f>SUM(H8:H12)</f>
        <v>50000</v>
      </c>
      <c r="I13" s="51">
        <f>SUM(I8:I12)</f>
        <v>0</v>
      </c>
      <c r="J13" s="51">
        <f>SUM(J8:J12)</f>
        <v>0</v>
      </c>
      <c r="K13" s="51">
        <f>SUM(K8:K12)</f>
        <v>250000</v>
      </c>
      <c r="L13" s="38"/>
    </row>
    <row r="14" spans="1:12" s="149" customFormat="1" ht="15.75">
      <c r="A14" s="147"/>
      <c r="B14" s="147"/>
      <c r="C14" s="147"/>
      <c r="D14" s="147"/>
      <c r="E14" s="147"/>
      <c r="F14" s="147"/>
      <c r="G14" s="148"/>
      <c r="H14" s="147"/>
      <c r="I14" s="147"/>
      <c r="J14" s="147"/>
      <c r="K14" s="147"/>
      <c r="L14" s="147"/>
    </row>
    <row r="15" spans="1:12" s="149" customFormat="1" ht="15.75">
      <c r="A15" s="147"/>
      <c r="B15" s="147"/>
      <c r="C15" s="147"/>
      <c r="D15" s="147"/>
      <c r="E15" s="147"/>
      <c r="F15" s="147"/>
      <c r="G15" s="148"/>
      <c r="H15" s="147"/>
      <c r="I15" s="147"/>
      <c r="J15" s="147"/>
      <c r="K15" s="147"/>
      <c r="L15" s="147"/>
    </row>
    <row r="18" spans="1:12" s="1" customFormat="1" ht="15.7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</row>
  </sheetData>
  <sheetProtection/>
  <mergeCells count="12">
    <mergeCell ref="D8:D12"/>
    <mergeCell ref="E8:E12"/>
    <mergeCell ref="A6:A7"/>
    <mergeCell ref="B6:B7"/>
    <mergeCell ref="C6:C7"/>
    <mergeCell ref="D6:D7"/>
    <mergeCell ref="A2:L2"/>
    <mergeCell ref="A3:L3"/>
    <mergeCell ref="G6:K6"/>
    <mergeCell ref="L6:L7"/>
    <mergeCell ref="E6:E7"/>
    <mergeCell ref="F6:F7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3122">
    <tabColor rgb="FFFF0000"/>
    <pageSetUpPr fitToPage="1"/>
  </sheetPr>
  <dimension ref="A1:M23"/>
  <sheetViews>
    <sheetView view="pageBreakPreview" zoomScale="60" zoomScalePageLayoutView="0" workbookViewId="0" topLeftCell="A1">
      <selection activeCell="E11" sqref="E11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17.375" style="4" customWidth="1"/>
    <col min="4" max="4" width="16.625" style="4" customWidth="1"/>
    <col min="5" max="5" width="18.375" style="4" customWidth="1"/>
    <col min="6" max="6" width="8.375" style="4" customWidth="1"/>
    <col min="7" max="7" width="12.375" style="4" customWidth="1"/>
    <col min="8" max="8" width="13.00390625" style="4" customWidth="1"/>
    <col min="9" max="9" width="13.75390625" style="4" customWidth="1"/>
    <col min="10" max="10" width="12.25390625" style="4" customWidth="1"/>
    <col min="11" max="11" width="12.375" style="4" customWidth="1"/>
    <col min="12" max="12" width="26.625" style="4" customWidth="1"/>
  </cols>
  <sheetData>
    <row r="1" ht="15.75">
      <c r="L1" s="16"/>
    </row>
    <row r="2" spans="1:12" s="28" customFormat="1" ht="18.75">
      <c r="A2" s="198" t="s">
        <v>268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3" s="28" customFormat="1" ht="18.75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s="28" customFormat="1" ht="18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s="28" customFormat="1" ht="18.7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3" ht="18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30"/>
    </row>
    <row r="7" spans="1:12" ht="74.25" customHeight="1">
      <c r="A7" s="200" t="s">
        <v>0</v>
      </c>
      <c r="B7" s="204" t="s">
        <v>1</v>
      </c>
      <c r="C7" s="200" t="s">
        <v>262</v>
      </c>
      <c r="D7" s="200" t="s">
        <v>2</v>
      </c>
      <c r="E7" s="200" t="s">
        <v>3</v>
      </c>
      <c r="F7" s="200" t="s">
        <v>11</v>
      </c>
      <c r="G7" s="204" t="s">
        <v>214</v>
      </c>
      <c r="H7" s="204"/>
      <c r="I7" s="204"/>
      <c r="J7" s="204"/>
      <c r="K7" s="204"/>
      <c r="L7" s="204" t="s">
        <v>9</v>
      </c>
    </row>
    <row r="8" spans="1:12" ht="15.75">
      <c r="A8" s="200"/>
      <c r="B8" s="204"/>
      <c r="C8" s="200"/>
      <c r="D8" s="200"/>
      <c r="E8" s="200"/>
      <c r="F8" s="200"/>
      <c r="G8" s="105" t="s">
        <v>4</v>
      </c>
      <c r="H8" s="105" t="s">
        <v>5</v>
      </c>
      <c r="I8" s="105" t="s">
        <v>6</v>
      </c>
      <c r="J8" s="105" t="s">
        <v>7</v>
      </c>
      <c r="K8" s="105" t="s">
        <v>8</v>
      </c>
      <c r="L8" s="204"/>
    </row>
    <row r="9" spans="1:12" s="64" customFormat="1" ht="31.5">
      <c r="A9" s="101">
        <v>1</v>
      </c>
      <c r="B9" s="152" t="s">
        <v>182</v>
      </c>
      <c r="C9" s="101" t="s">
        <v>118</v>
      </c>
      <c r="D9" s="101" t="s">
        <v>99</v>
      </c>
      <c r="E9" s="101" t="s">
        <v>15</v>
      </c>
      <c r="F9" s="101">
        <v>120</v>
      </c>
      <c r="G9" s="151"/>
      <c r="H9" s="151"/>
      <c r="I9" s="166">
        <v>20000</v>
      </c>
      <c r="J9" s="132"/>
      <c r="K9" s="151"/>
      <c r="L9" s="131" t="s">
        <v>228</v>
      </c>
    </row>
    <row r="10" spans="1:12" s="64" customFormat="1" ht="31.5">
      <c r="A10" s="101"/>
      <c r="B10" s="152" t="s">
        <v>235</v>
      </c>
      <c r="C10" s="101" t="s">
        <v>118</v>
      </c>
      <c r="D10" s="101" t="s">
        <v>99</v>
      </c>
      <c r="E10" s="101" t="s">
        <v>15</v>
      </c>
      <c r="F10" s="101">
        <v>3</v>
      </c>
      <c r="G10" s="151"/>
      <c r="H10" s="151"/>
      <c r="I10" s="166">
        <v>5000</v>
      </c>
      <c r="J10" s="132"/>
      <c r="K10" s="151"/>
      <c r="L10" s="131" t="s">
        <v>236</v>
      </c>
    </row>
    <row r="11" spans="1:12" s="64" customFormat="1" ht="31.5">
      <c r="A11" s="101">
        <v>2</v>
      </c>
      <c r="B11" s="150" t="s">
        <v>136</v>
      </c>
      <c r="C11" s="101" t="s">
        <v>118</v>
      </c>
      <c r="D11" s="101" t="s">
        <v>99</v>
      </c>
      <c r="E11" s="101" t="s">
        <v>15</v>
      </c>
      <c r="F11" s="101">
        <v>11</v>
      </c>
      <c r="G11" s="151"/>
      <c r="H11" s="151"/>
      <c r="I11" s="166">
        <v>50000</v>
      </c>
      <c r="J11" s="132"/>
      <c r="K11" s="151"/>
      <c r="L11" s="101" t="s">
        <v>232</v>
      </c>
    </row>
    <row r="12" spans="1:12" s="64" customFormat="1" ht="31.5">
      <c r="A12" s="101">
        <v>3</v>
      </c>
      <c r="B12" s="150" t="s">
        <v>117</v>
      </c>
      <c r="C12" s="101" t="s">
        <v>118</v>
      </c>
      <c r="D12" s="101" t="s">
        <v>99</v>
      </c>
      <c r="E12" s="101" t="s">
        <v>15</v>
      </c>
      <c r="F12" s="101">
        <v>1</v>
      </c>
      <c r="G12" s="151"/>
      <c r="H12" s="151"/>
      <c r="I12" s="166">
        <v>40000</v>
      </c>
      <c r="J12" s="132"/>
      <c r="K12" s="151"/>
      <c r="L12" s="101" t="s">
        <v>231</v>
      </c>
    </row>
    <row r="13" spans="1:12" s="64" customFormat="1" ht="31.5">
      <c r="A13" s="101">
        <v>4</v>
      </c>
      <c r="B13" s="150" t="s">
        <v>137</v>
      </c>
      <c r="C13" s="101" t="s">
        <v>118</v>
      </c>
      <c r="D13" s="101" t="s">
        <v>99</v>
      </c>
      <c r="E13" s="101" t="s">
        <v>15</v>
      </c>
      <c r="F13" s="101">
        <v>60</v>
      </c>
      <c r="G13" s="151" t="s">
        <v>172</v>
      </c>
      <c r="H13" s="151"/>
      <c r="I13" s="166">
        <v>30000</v>
      </c>
      <c r="J13" s="132"/>
      <c r="K13" s="151"/>
      <c r="L13" s="131" t="s">
        <v>227</v>
      </c>
    </row>
    <row r="14" spans="1:12" s="64" customFormat="1" ht="31.5">
      <c r="A14" s="101"/>
      <c r="B14" s="150" t="s">
        <v>229</v>
      </c>
      <c r="C14" s="101" t="s">
        <v>118</v>
      </c>
      <c r="D14" s="101" t="s">
        <v>99</v>
      </c>
      <c r="E14" s="101" t="s">
        <v>15</v>
      </c>
      <c r="F14" s="101">
        <v>6</v>
      </c>
      <c r="G14" s="151"/>
      <c r="H14" s="151"/>
      <c r="I14" s="166">
        <v>15000</v>
      </c>
      <c r="J14" s="132"/>
      <c r="K14" s="151"/>
      <c r="L14" s="101" t="s">
        <v>230</v>
      </c>
    </row>
    <row r="15" spans="1:12" s="64" customFormat="1" ht="31.5">
      <c r="A15" s="101">
        <v>5</v>
      </c>
      <c r="B15" s="150" t="s">
        <v>127</v>
      </c>
      <c r="C15" s="101" t="s">
        <v>118</v>
      </c>
      <c r="D15" s="101" t="s">
        <v>99</v>
      </c>
      <c r="E15" s="101" t="s">
        <v>15</v>
      </c>
      <c r="F15" s="101">
        <v>30</v>
      </c>
      <c r="G15" s="151"/>
      <c r="H15" s="151"/>
      <c r="I15" s="166">
        <v>20000</v>
      </c>
      <c r="J15" s="132"/>
      <c r="K15" s="151"/>
      <c r="L15" s="101" t="s">
        <v>234</v>
      </c>
    </row>
    <row r="16" spans="1:12" s="64" customFormat="1" ht="31.5">
      <c r="A16" s="101">
        <v>6</v>
      </c>
      <c r="B16" s="150" t="s">
        <v>130</v>
      </c>
      <c r="C16" s="101" t="s">
        <v>118</v>
      </c>
      <c r="D16" s="101" t="s">
        <v>99</v>
      </c>
      <c r="E16" s="101" t="s">
        <v>15</v>
      </c>
      <c r="F16" s="101">
        <v>60</v>
      </c>
      <c r="G16" s="151"/>
      <c r="H16" s="151"/>
      <c r="I16" s="166">
        <v>30000</v>
      </c>
      <c r="J16" s="132"/>
      <c r="K16" s="151"/>
      <c r="L16" s="131" t="s">
        <v>233</v>
      </c>
    </row>
    <row r="17" spans="1:12" ht="16.5" thickBot="1">
      <c r="A17" s="178"/>
      <c r="B17" s="62"/>
      <c r="C17" s="62"/>
      <c r="D17" s="62"/>
      <c r="E17" s="74" t="s">
        <v>10</v>
      </c>
      <c r="F17" s="193">
        <f>SUM(F9:F16)</f>
        <v>291</v>
      </c>
      <c r="G17" s="192">
        <f>SUM(H17:K17)</f>
        <v>210000</v>
      </c>
      <c r="H17" s="192">
        <v>0</v>
      </c>
      <c r="I17" s="192">
        <f>SUM(I9:I16)</f>
        <v>210000</v>
      </c>
      <c r="J17" s="192"/>
      <c r="K17" s="192"/>
      <c r="L17" s="181"/>
    </row>
    <row r="18" spans="1:12" ht="15.75">
      <c r="A18" s="18"/>
      <c r="B18" s="18"/>
      <c r="C18" s="18"/>
      <c r="D18" s="18"/>
      <c r="E18" s="19"/>
      <c r="F18" s="20"/>
      <c r="G18" s="21"/>
      <c r="H18" s="20"/>
      <c r="I18" s="20"/>
      <c r="J18" s="20"/>
      <c r="K18" s="20"/>
      <c r="L18" s="18"/>
    </row>
    <row r="19" spans="1:12" ht="15.75">
      <c r="A19" s="18"/>
      <c r="B19" s="18"/>
      <c r="C19" s="18"/>
      <c r="D19" s="18"/>
      <c r="E19" s="19"/>
      <c r="F19" s="20"/>
      <c r="G19" s="21"/>
      <c r="H19" s="20"/>
      <c r="I19" s="20"/>
      <c r="J19" s="20"/>
      <c r="K19" s="20"/>
      <c r="L19" s="18"/>
    </row>
    <row r="20" spans="1:12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8.75">
      <c r="A21" s="16"/>
      <c r="B21" s="22"/>
      <c r="C21" s="23"/>
      <c r="D21" s="22"/>
      <c r="E21" s="22"/>
      <c r="F21" s="22"/>
      <c r="G21" s="22"/>
      <c r="H21" s="22"/>
      <c r="I21" s="22"/>
      <c r="J21" s="22"/>
      <c r="K21" s="22"/>
      <c r="L21" s="22"/>
    </row>
    <row r="22" spans="1:13" s="1" customFormat="1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/>
    </row>
    <row r="23" spans="2:13" ht="12.75">
      <c r="B23" s="6"/>
      <c r="M23" s="1"/>
    </row>
  </sheetData>
  <sheetProtection/>
  <mergeCells count="13">
    <mergeCell ref="A3:M3"/>
    <mergeCell ref="A4:M4"/>
    <mergeCell ref="A5:M5"/>
    <mergeCell ref="A2:L2"/>
    <mergeCell ref="A6:L6"/>
    <mergeCell ref="A7:A8"/>
    <mergeCell ref="B7:B8"/>
    <mergeCell ref="C7:C8"/>
    <mergeCell ref="D7:D8"/>
    <mergeCell ref="E7:E8"/>
    <mergeCell ref="F7:F8"/>
    <mergeCell ref="G7:K7"/>
    <mergeCell ref="L7:L8"/>
  </mergeCells>
  <printOptions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2016-10-31T05:46:33Z</cp:lastPrinted>
  <dcterms:created xsi:type="dcterms:W3CDTF">2002-03-04T07:49:59Z</dcterms:created>
  <dcterms:modified xsi:type="dcterms:W3CDTF">2016-10-31T05:47:42Z</dcterms:modified>
  <cp:category/>
  <cp:version/>
  <cp:contentType/>
  <cp:contentStatus/>
</cp:coreProperties>
</file>