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1668" windowWidth="14688" windowHeight="7548" activeTab="2"/>
  </bookViews>
  <sheets>
    <sheet name="ОТЧЕТ ДОХОДЫ 2 кв.2017" sheetId="1" r:id="rId1"/>
    <sheet name="ОТЧЕТ РАСХОДЫ 2 кв.2017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<sst xmlns="http://schemas.openxmlformats.org/spreadsheetml/2006/main" count="1243" uniqueCount="507">
  <si>
    <t>№ п/п</t>
  </si>
  <si>
    <t>ИСТОЧНИКИ ДОХОДОВ</t>
  </si>
  <si>
    <t>2.1</t>
  </si>
  <si>
    <t>( тыс. руб)</t>
  </si>
  <si>
    <t>1.1.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</si>
  <si>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</si>
  <si>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</si>
  <si>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%</t>
  </si>
  <si>
    <t>300</t>
  </si>
  <si>
    <t>код  бюджетной классификации Российской Федерации</t>
  </si>
  <si>
    <t>главного администратора</t>
  </si>
  <si>
    <t>доходов  бюджета МО МО № 78</t>
  </si>
  <si>
    <t>I</t>
  </si>
  <si>
    <t xml:space="preserve">1. </t>
  </si>
  <si>
    <t>10500000000000000</t>
  </si>
  <si>
    <t>НАЛОГИ НА СОВОКУПНЫЙ ДОХОД</t>
  </si>
  <si>
    <t>1.1</t>
  </si>
  <si>
    <t>10501000000000110</t>
  </si>
  <si>
    <t xml:space="preserve">Налог, взимаемый в связи с применением упрощенной системы налогообложения </t>
  </si>
  <si>
    <t>1.1.1</t>
  </si>
  <si>
    <t>10501011010000110</t>
  </si>
  <si>
    <t>Налог, взимаемый с налогоплательщиков, выбравших в качестве объекта налогообложения доходы</t>
  </si>
  <si>
    <t>1.1.2.</t>
  </si>
  <si>
    <t>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</si>
  <si>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</si>
  <si>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1.1.3.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</si>
  <si>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</si>
  <si>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</si>
  <si>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1.1.4.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</si>
  <si>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</si>
  <si>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</si>
  <si>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1.1.5.</t>
  </si>
  <si>
    <t>10501050010000110</t>
  </si>
  <si>
    <t>1.2.</t>
  </si>
  <si>
    <t>10502000020000110</t>
  </si>
  <si>
    <t>Единый налог на вмененный доход  для отдельных видов деятельности</t>
  </si>
  <si>
    <t>1.2.1.</t>
  </si>
  <si>
    <t>10502010020000110</t>
  </si>
  <si>
    <t>1.2.2.</t>
  </si>
  <si>
    <t>10502020020000110</t>
  </si>
  <si>
    <t>Единый налог на вмененный доход  для отдельных видов деятельности (за налоговые периоды, истекшие  до 1 января 2011 года)</t>
  </si>
  <si>
    <t xml:space="preserve">2. </t>
  </si>
  <si>
    <t>3.</t>
  </si>
  <si>
    <t>10900000000000000</t>
  </si>
  <si>
    <t>ЗАДОЛЖЕННОСТЬ И ПЕРЕРАСЧЕТЫ ПО ОТМЕНЕННЫМ НАЛОГАМ, СБОРАМ И ИНЫМ ОБЯЗАТЕЛЬНЫМ ПЛАТЕЖАМ</t>
  </si>
  <si>
    <t>3.1.</t>
  </si>
  <si>
    <t>10904000000000110</t>
  </si>
  <si>
    <t>Налоги на имущество</t>
  </si>
  <si>
    <t>10904040010000110</t>
  </si>
  <si>
    <t>Налог с имущества, переходящего в порядке наследования или дарения</t>
  </si>
  <si>
    <t>11600000000000000</t>
  </si>
  <si>
    <t>ШТРАФЫ,САНКЦИИ,ВОЗМЕЩЕНИЕ УЩЕРБА</t>
  </si>
  <si>
    <t>182, 188</t>
  </si>
  <si>
    <t>11606000010000140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</si>
  <si>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</si>
  <si>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11690000000000140</t>
  </si>
  <si>
    <t>Прочие поступления от денежных взысканий(штрафов) и иных сумм в возмещение ущерба</t>
  </si>
  <si>
    <t>11690030030000140</t>
  </si>
  <si>
    <t>11690030030100140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</si>
  <si>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</t>
  </si>
  <si>
    <t>806</t>
  </si>
  <si>
    <t>807</t>
  </si>
  <si>
    <t>863</t>
  </si>
  <si>
    <t>11690030030200140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</si>
  <si>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</si>
  <si>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II.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</si>
  <si>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</si>
  <si>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</si>
  <si>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</si>
  <si>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</si>
  <si>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20201999000000151</t>
  </si>
  <si>
    <t xml:space="preserve">Прочие дотации </t>
  </si>
  <si>
    <t>1.1.1.</t>
  </si>
  <si>
    <t>20201999030000151</t>
  </si>
  <si>
    <t xml:space="preserve">1.2. 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</si>
  <si>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</si>
  <si>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</si>
  <si>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</t>
  </si>
  <si>
    <t>Приложение 1</t>
  </si>
  <si>
    <t>Местной администрации</t>
  </si>
  <si>
    <t>МО МО № 78</t>
  </si>
  <si>
    <t>Наименование   статей</t>
  </si>
  <si>
    <t>Код ГРБС</t>
  </si>
  <si>
    <t>Код разде-ла, подраздела</t>
  </si>
  <si>
    <t>Код целевой статьи</t>
  </si>
  <si>
    <t>Код вида расхо-дов</t>
  </si>
  <si>
    <t>978</t>
  </si>
  <si>
    <t>1.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</si>
  <si>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</si>
  <si>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</si>
  <si>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</si>
  <si>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</si>
  <si>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Расходы на содержание Главы Муниципального образования</t>
  </si>
  <si>
    <t>0103</t>
  </si>
  <si>
    <t>1.3.</t>
  </si>
  <si>
    <t>0104</t>
  </si>
  <si>
    <t>Расходы на содержание Главы Местной администрации</t>
  </si>
  <si>
    <t>ДРУГИЕ ОБЩЕГОСУДАРСТВЕННЫЕ ВОПРОСЫ</t>
  </si>
  <si>
    <t>0113</t>
  </si>
  <si>
    <t>2.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</si>
  <si>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</si>
  <si>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</si>
  <si>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</si>
  <si>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</si>
  <si>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</si>
  <si>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</si>
  <si>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0401</t>
  </si>
  <si>
    <t>0500</t>
  </si>
  <si>
    <t>БЛАГОУСТРОЙСТВО</t>
  </si>
  <si>
    <t>0503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</si>
  <si>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</si>
  <si>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</si>
  <si>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</si>
  <si>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</si>
  <si>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</si>
  <si>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</si>
  <si>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</si>
  <si>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</si>
  <si>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 xml:space="preserve">КУЛЬТУРА И КИНЕМАТОГРАФИЯ </t>
  </si>
  <si>
    <t>0800</t>
  </si>
  <si>
    <t>0801</t>
  </si>
  <si>
    <t>1000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</si>
  <si>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</si>
  <si>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</si>
  <si>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ОХРАНА СЕМЬИ И ДЕТСТВА</t>
  </si>
  <si>
    <t>1004</t>
  </si>
  <si>
    <t>ФИЗИЧЕСКАЯ КУЛЬТУРА И СПОРТ</t>
  </si>
  <si>
    <t>1100</t>
  </si>
  <si>
    <t xml:space="preserve"> ФИЗИЧЕСКАЯ КУЛЬТУРА </t>
  </si>
  <si>
    <t>1101</t>
  </si>
  <si>
    <t>Приложение 2</t>
  </si>
  <si>
    <t>НАЛОГОВЫЕ И НЕНАЛОГОВЫЕ ДОХОДЫ</t>
  </si>
  <si>
    <t>Налог, взимаемый в связи с применением патентной системы налогообложения</t>
  </si>
  <si>
    <t>886</t>
  </si>
  <si>
    <t>Расходы на содержание и обеспечение деятельности представительного органа местного самоуправления</t>
  </si>
  <si>
    <t>ОБЩЕЭКОНОМИЧЕСКИЕ ВОПРОСЫ</t>
  </si>
  <si>
    <t>исполнения</t>
  </si>
  <si>
    <t xml:space="preserve"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</si>
  <si>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>Резервные фонды</t>
  </si>
  <si>
    <t>0111</t>
  </si>
  <si>
    <t>Резервный фонд местной администрации</t>
  </si>
  <si>
    <t>2.1.1.1.</t>
  </si>
  <si>
    <t>Муниципальная программа "Благоустройство  придомовых и дворовых территорий"</t>
  </si>
  <si>
    <t>Муниципальная программа "Озеленение территории муниципального образования"</t>
  </si>
  <si>
    <t>Муниципальная программа "Прочие мероприятия в области благоустройства"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</si>
  <si>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</si>
  <si>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</si>
  <si>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</si>
  <si>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</si>
  <si>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</si>
  <si>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</si>
  <si>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</si>
  <si>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10504030020000110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</si>
  <si>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</si>
  <si>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</si>
  <si>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0020100010</t>
  </si>
  <si>
    <t>Расходы на содержание  депутатов Муниципального Совета, осуществляющих свою деятельность на постоянной основе</t>
  </si>
  <si>
    <t>0020200020</t>
  </si>
  <si>
    <t>0020300020</t>
  </si>
  <si>
    <t>0020400020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</si>
  <si>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</si>
  <si>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0020500440</t>
  </si>
  <si>
    <t>0020600030</t>
  </si>
  <si>
    <t>0020700040</t>
  </si>
  <si>
    <t>09208G0100</t>
  </si>
  <si>
    <t xml:space="preserve"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 </t>
  </si>
  <si>
    <t>00209G0850</t>
  </si>
  <si>
    <t>0700000060</t>
  </si>
  <si>
    <t>Муниципальная программа "Осуществление защиты прав потребителей"</t>
  </si>
  <si>
    <t>Муниципальная программа "Организация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</si>
  <si>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4280000180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</si>
  <si>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</si>
  <si>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5050000230</t>
  </si>
  <si>
    <t>51180G0860</t>
  </si>
  <si>
    <t>51180G0870</t>
  </si>
  <si>
    <t>СРЕДСТВА МАССОВОЙ ИНФОРМАЦИИ</t>
  </si>
  <si>
    <t>1200</t>
  </si>
  <si>
    <t>Периодическая печать и издательства</t>
  </si>
  <si>
    <t>1202</t>
  </si>
  <si>
    <t>Муниципальный Совет МО МО № 78 (886)</t>
  </si>
  <si>
    <t>(тыс.руб.)</t>
  </si>
  <si>
    <t>2.1.1.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</si>
  <si>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</si>
  <si>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выполнение государственного  полномочия по составлению протоколов об административных правонарушениях за счет субвенций из бюджета Санкт-Петербурга</t>
  </si>
  <si>
    <t>Расходы на  содержание и обеспечение деятельности муниципального казенного учреждения "МЦ  78"</t>
  </si>
  <si>
    <t>11690030030400140</t>
  </si>
  <si>
    <t>Денежные средства от уплаты поставщиком (подрядчиком,исполнителем) неустойки (штраф,пени) за неисполнение или ненадлежащее исполнение  им условий  гражданско- правовой сделки</t>
  </si>
  <si>
    <t xml:space="preserve">Прочие дотации  бюджетам внутригородских муниципальных образований городов федерального значения </t>
  </si>
  <si>
    <t>1.2.1.1.</t>
  </si>
  <si>
    <t>1.2.1.2.</t>
  </si>
  <si>
    <t>Исполне-</t>
  </si>
  <si>
    <t>к постановлению</t>
  </si>
  <si>
    <t xml:space="preserve">               ОБ  ИСПОЛНЕНИИ  РАСХОДНОЙ ЧАСТИ МЕСТНОГО БЮДЖЕТА</t>
  </si>
  <si>
    <t xml:space="preserve">                                                                     ОТЧЕТ</t>
  </si>
  <si>
    <t xml:space="preserve">ВНУТРИГОРОДСКОГО МУНИЦИПАЛЬНОГО  ОБРАЗОВАНИЯ   САНКТ-ПЕТЕРБУРГА  </t>
  </si>
  <si>
    <t xml:space="preserve">               ОБ  ИСПОЛНЕНИИ  ДОХОДНОЙ ЧАСТИ МЕСТНОГО БЮДЖЕТА</t>
  </si>
  <si>
    <t xml:space="preserve">                                                                   ОТЧЕТ</t>
  </si>
  <si>
    <t xml:space="preserve">                         ОТЧЕТ</t>
  </si>
  <si>
    <t xml:space="preserve">                                             МУНИЦИПАЛЬНЫЙ  ОКРУГ № 78 </t>
  </si>
  <si>
    <t>10 00 00 00 00 00 0000 000</t>
  </si>
  <si>
    <t>10504000020000110</t>
  </si>
  <si>
    <t>1.3.1.</t>
  </si>
  <si>
    <t>3.1.1</t>
  </si>
  <si>
    <t>806-808, 815,820, 824,825, 828,863</t>
  </si>
  <si>
    <t>20230000000000151</t>
  </si>
  <si>
    <t>Субвенции бюджетам субъектов Российской Федерации и муниципальных образований</t>
  </si>
  <si>
    <t>20230024030000151</t>
  </si>
  <si>
    <t>20230024030100151</t>
  </si>
  <si>
    <t>20230024030200151</t>
  </si>
  <si>
    <t>20230027030000151</t>
  </si>
  <si>
    <t>20230027030100151</t>
  </si>
  <si>
    <t>20230027030200151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</si>
  <si>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</si>
  <si>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</si>
  <si>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 за исключением статьи 37-2 указанного закона Санкт-Петербурга</t>
  </si>
  <si>
    <t>1.2.2.1.</t>
  </si>
  <si>
    <t>1.2.2.2.</t>
  </si>
  <si>
    <t>ГАТИ</t>
  </si>
  <si>
    <r>
      <t>808,815, 820</t>
    </r>
    <r>
      <rPr>
        <b/>
        <sz val="9"/>
        <rFont val="Arial"/>
        <family val="2"/>
      </rPr>
      <t>,824,</t>
    </r>
    <r>
      <rPr>
        <sz val="9"/>
        <rFont val="Arial"/>
        <family val="2"/>
      </rPr>
      <t xml:space="preserve"> 825,828</t>
    </r>
  </si>
  <si>
    <t>К-т по печати и взаимодействию со средствами массовой информации</t>
  </si>
  <si>
    <t>Администрация Центрального рна</t>
  </si>
  <si>
    <t>Госуд.жилищная инспекция</t>
  </si>
  <si>
    <t xml:space="preserve">но </t>
  </si>
  <si>
    <t>Бюджет</t>
  </si>
  <si>
    <t>2017 года</t>
  </si>
  <si>
    <t xml:space="preserve">Бюджет   2017 г. </t>
  </si>
  <si>
    <t>1.1.1.1</t>
  </si>
  <si>
    <t>Оплата труда и начисления на оплату труда</t>
  </si>
  <si>
    <t>121</t>
  </si>
  <si>
    <t>210</t>
  </si>
  <si>
    <t>1.1.1.1.1</t>
  </si>
  <si>
    <t>Заработная плата</t>
  </si>
  <si>
    <t>211</t>
  </si>
  <si>
    <t>1.1.1.1.2</t>
  </si>
  <si>
    <t xml:space="preserve">Начисления на оплату труда </t>
  </si>
  <si>
    <t>129</t>
  </si>
  <si>
    <t>213</t>
  </si>
  <si>
    <t xml:space="preserve">Функционирование законодательных(представительных) органов государственной власти и представительных органов муниципальных образований </t>
  </si>
  <si>
    <t>1.2.1.1</t>
  </si>
  <si>
    <t>1.2.1.2</t>
  </si>
  <si>
    <t>1.2.2.1.1</t>
  </si>
  <si>
    <t>Компенсации депутатам Муниципального Совета, осуществляющим свои полномочия на непостоянной основе расходов в связи с осуществлением  ими своих мандатов</t>
  </si>
  <si>
    <t>1.2.2.1</t>
  </si>
  <si>
    <t>Оплата работ, услуг</t>
  </si>
  <si>
    <t>123</t>
  </si>
  <si>
    <t>220</t>
  </si>
  <si>
    <t xml:space="preserve">Прочие работы, услуги </t>
  </si>
  <si>
    <t>226</t>
  </si>
  <si>
    <t>1.2.3.</t>
  </si>
  <si>
    <t>1.2.3.1</t>
  </si>
  <si>
    <t>1.2.3.1.1</t>
  </si>
  <si>
    <t>1.2.3.1.2</t>
  </si>
  <si>
    <t>Прочие выплаты</t>
  </si>
  <si>
    <t>122</t>
  </si>
  <si>
    <t>212</t>
  </si>
  <si>
    <t>1.2.3.2</t>
  </si>
  <si>
    <t>240</t>
  </si>
  <si>
    <t>1.2.3.2.1</t>
  </si>
  <si>
    <t>Услуги связи</t>
  </si>
  <si>
    <t>242</t>
  </si>
  <si>
    <t>221</t>
  </si>
  <si>
    <t>1.2.3.2.2</t>
  </si>
  <si>
    <t>Работы, услуги по содержанию имущества</t>
  </si>
  <si>
    <t>225</t>
  </si>
  <si>
    <t>1.2.3.2.3</t>
  </si>
  <si>
    <t>244</t>
  </si>
  <si>
    <t>1.2.3.2.4</t>
  </si>
  <si>
    <t>Прочие работы, услуги</t>
  </si>
  <si>
    <t>1.2.3.3</t>
  </si>
  <si>
    <t>Поступление нефинансовых активов</t>
  </si>
  <si>
    <t>1.2.3.3.1</t>
  </si>
  <si>
    <t>Увеличение стоимости основных средств</t>
  </si>
  <si>
    <t>310</t>
  </si>
  <si>
    <t>1.2.3.3.2</t>
  </si>
  <si>
    <t>1.2.3.3.3</t>
  </si>
  <si>
    <t>Увеличение стоимости материальных запасов</t>
  </si>
  <si>
    <t>340</t>
  </si>
  <si>
    <t>1.2.3.3.4</t>
  </si>
  <si>
    <t>1.2.3.4</t>
  </si>
  <si>
    <t>Прочие расходы</t>
  </si>
  <si>
    <t>851</t>
  </si>
  <si>
    <t>290</t>
  </si>
  <si>
    <t>1.2.3.5</t>
  </si>
  <si>
    <t>852</t>
  </si>
  <si>
    <t>1.2.3.1.</t>
  </si>
  <si>
    <t>853</t>
  </si>
  <si>
    <t>1.3.1.1.</t>
  </si>
  <si>
    <t>120</t>
  </si>
  <si>
    <t>1.3.1.1.1</t>
  </si>
  <si>
    <t>1.3.1.1.2</t>
  </si>
  <si>
    <t>1.3.2.</t>
  </si>
  <si>
    <t>Расходы на содержание  обеспечение деятельности местной администрации по решению вопросов местного значения</t>
  </si>
  <si>
    <t>1.3.2.1</t>
  </si>
  <si>
    <t>1.3.2.1.1</t>
  </si>
  <si>
    <t>1.3.2.1.2</t>
  </si>
  <si>
    <t>1.3.2.1.3</t>
  </si>
  <si>
    <t>1.3.2.2</t>
  </si>
  <si>
    <t>1.3.2.2.1</t>
  </si>
  <si>
    <t>1.3.2.2.2</t>
  </si>
  <si>
    <t>1.3.2.2.3</t>
  </si>
  <si>
    <t>Транспортные услуги</t>
  </si>
  <si>
    <t>222</t>
  </si>
  <si>
    <t>1.3.2.2.4</t>
  </si>
  <si>
    <t>Коммунальные услуги</t>
  </si>
  <si>
    <t>223</t>
  </si>
  <si>
    <t>1.3.2.2.5</t>
  </si>
  <si>
    <t>1.3.2.2.6</t>
  </si>
  <si>
    <t>1.3.2.2.7</t>
  </si>
  <si>
    <t>1.3.2.2.8</t>
  </si>
  <si>
    <t>1.3.2.3.</t>
  </si>
  <si>
    <t>1.3.2.3.1</t>
  </si>
  <si>
    <t>1.3.2.3.2</t>
  </si>
  <si>
    <t>1.3.2.3.3</t>
  </si>
  <si>
    <t>1.3.2.3.4</t>
  </si>
  <si>
    <t>1.3.2.4</t>
  </si>
  <si>
    <t>1.3.2.5</t>
  </si>
  <si>
    <t>1.3.3.</t>
  </si>
  <si>
    <t>1.3.3.1.</t>
  </si>
  <si>
    <t>1.3.5.</t>
  </si>
  <si>
    <t>1.3.5.1</t>
  </si>
  <si>
    <t>1.3.5.1.1</t>
  </si>
  <si>
    <t>1.3.5.1.3</t>
  </si>
  <si>
    <t>1.3.5.2</t>
  </si>
  <si>
    <t>1.3.5.2.1</t>
  </si>
  <si>
    <t>1.3.5.2.2</t>
  </si>
  <si>
    <t>1.3.5.2.3</t>
  </si>
  <si>
    <t>1.3.5.3</t>
  </si>
  <si>
    <t>1.3.5.3.1</t>
  </si>
  <si>
    <t>1.4.</t>
  </si>
  <si>
    <t>1.4.1.</t>
  </si>
  <si>
    <t>1.4.1.1.</t>
  </si>
  <si>
    <t>870</t>
  </si>
  <si>
    <t>1.5.</t>
  </si>
  <si>
    <t>1.5.1.</t>
  </si>
  <si>
    <t>0920100070</t>
  </si>
  <si>
    <t>1.5.1.1.</t>
  </si>
  <si>
    <t>1.4.2.</t>
  </si>
  <si>
    <t>0920200070</t>
  </si>
  <si>
    <t>1.5.2.1.</t>
  </si>
  <si>
    <t xml:space="preserve">2.1.1. 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</si>
  <si>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</si>
  <si>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2190000090</t>
  </si>
  <si>
    <t xml:space="preserve">2.1.2. </t>
  </si>
  <si>
    <t>Муниципальная программа "Участие в профилактике  терроризма и экстремизма, ликвидация последствий  проявления терроризма и экстремизма в границах Внутригородского Муниципальногообразования муниципальный округ № 78"</t>
  </si>
  <si>
    <t>2190000520</t>
  </si>
  <si>
    <t>2.1.2.1.</t>
  </si>
  <si>
    <t>3.1.1.</t>
  </si>
  <si>
    <t xml:space="preserve">Муниципальная программа "Организация и финансирование временного трудоустройства несовершенолетних в возрасте от 14 до 18 лет в свободное от учебы время" </t>
  </si>
  <si>
    <t>5100000120</t>
  </si>
  <si>
    <t>3.1.1.1.</t>
  </si>
  <si>
    <t>3.1.2.</t>
  </si>
  <si>
    <t xml:space="preserve">  Муниципальная программа "Содействие развитию малого бизнеса на территории муниципального образования" </t>
  </si>
  <si>
    <t>0920000120</t>
  </si>
  <si>
    <t>3.1.2.1.</t>
  </si>
  <si>
    <t>4.</t>
  </si>
  <si>
    <t>ЖИЛИЩНО-КОММУНАЛЬНОЕ   ХОЗЯЙСТВО</t>
  </si>
  <si>
    <t>4.1.</t>
  </si>
  <si>
    <t>4.1.1</t>
  </si>
  <si>
    <t>3510000130</t>
  </si>
  <si>
    <t>4.1.1.1.1</t>
  </si>
  <si>
    <t>4.1.2</t>
  </si>
  <si>
    <t>3510000150</t>
  </si>
  <si>
    <t>4.1.2.1.</t>
  </si>
  <si>
    <t>4.1.3</t>
  </si>
  <si>
    <t>3510000160</t>
  </si>
  <si>
    <t>4.1.3.1.</t>
  </si>
  <si>
    <t>5.</t>
  </si>
  <si>
    <t>5.1.</t>
  </si>
  <si>
    <t>5.1.1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</si>
  <si>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№ 78"</t>
  </si>
  <si>
    <t>4100000170</t>
  </si>
  <si>
    <t>5.1.1.1.</t>
  </si>
  <si>
    <t>5.1.1.2.</t>
  </si>
  <si>
    <t>6.</t>
  </si>
  <si>
    <t>6.1.</t>
  </si>
  <si>
    <t>6.1.1.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</si>
  <si>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</si>
  <si>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6.1.1.1.</t>
  </si>
  <si>
    <t>6.2.</t>
  </si>
  <si>
    <t>6.2.2.</t>
  </si>
  <si>
    <t>Муниципальная программа "Военно-патриотическое воспитание молодежи Внутригородского Муниципального образования Санкт-Петербурга муниципальный округ № 78"</t>
  </si>
  <si>
    <t>4310000190</t>
  </si>
  <si>
    <t>6.2.2.1</t>
  </si>
  <si>
    <t>6.2.2.2</t>
  </si>
  <si>
    <t>6.2.2.3</t>
  </si>
  <si>
    <t>6.3.</t>
  </si>
  <si>
    <t>6.3.1</t>
  </si>
  <si>
    <t>Муниципальная программа "Участие в реализации мер по профилактике  дорожно-транспортного травматизма на территории Внутригородского Муниципального образования Санкт-Петербурга муниципальный округ № 78"</t>
  </si>
  <si>
    <t>4310000490</t>
  </si>
  <si>
    <t>6.3.1.1</t>
  </si>
  <si>
    <t>6.3.1.2</t>
  </si>
  <si>
    <t>6.3.2</t>
  </si>
  <si>
    <t>4310000510</t>
  </si>
  <si>
    <t>6.3.2.1</t>
  </si>
  <si>
    <t>6.3.2.2</t>
  </si>
  <si>
    <t>6.3.3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</si>
  <si>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</si>
  <si>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4310000530</t>
  </si>
  <si>
    <t>6.3.3.1</t>
  </si>
  <si>
    <t>6.3.3.2</t>
  </si>
  <si>
    <t>6.3.3.3</t>
  </si>
  <si>
    <t>7.</t>
  </si>
  <si>
    <t>7.1.</t>
  </si>
  <si>
    <t>КУЛЬТУРА</t>
  </si>
  <si>
    <t>7.1.1.</t>
  </si>
  <si>
    <t>4500000460</t>
  </si>
  <si>
    <t>7.1.1.1</t>
  </si>
  <si>
    <t>110</t>
  </si>
  <si>
    <t>7.1.1.1.1</t>
  </si>
  <si>
    <t>111</t>
  </si>
  <si>
    <t>7.1.1.1.2</t>
  </si>
  <si>
    <t>119</t>
  </si>
  <si>
    <t>7.1.1.2</t>
  </si>
  <si>
    <t>7.1.1.2.1</t>
  </si>
  <si>
    <t>7.1.1.2.2</t>
  </si>
  <si>
    <t>7.1.1.2.3</t>
  </si>
  <si>
    <t>7.1.1.2.4</t>
  </si>
  <si>
    <t>7.1.1.2.5</t>
  </si>
  <si>
    <t>7.1.1.2.6</t>
  </si>
  <si>
    <t>7.1.1.2.7</t>
  </si>
  <si>
    <t>7.1.1.3.</t>
  </si>
  <si>
    <t>7.1.1.4.</t>
  </si>
  <si>
    <t>7.1.1.4.1</t>
  </si>
  <si>
    <t>7.1.1.4.2</t>
  </si>
  <si>
    <t>7.1.1.4.3</t>
  </si>
  <si>
    <t>7.1.1.4.4</t>
  </si>
  <si>
    <t>7.1.2.</t>
  </si>
  <si>
    <t>4500000200</t>
  </si>
  <si>
    <t>7.1.2.1</t>
  </si>
  <si>
    <t>7.1.2.2</t>
  </si>
  <si>
    <t>7.1.3.</t>
  </si>
  <si>
    <t>Муниципальная программа "Организация и проведение мероприятий по сохранению и развитию местных традиций и обрядов "</t>
  </si>
  <si>
    <t>4500000210</t>
  </si>
  <si>
    <t>7.1.3.1.</t>
  </si>
  <si>
    <t>7.1.4.</t>
  </si>
  <si>
    <t>Муниципальная программа "Организация и проведение досуговых мероприятий для детей и подростков, проживающих на территории Внутригородского Муниципального образования Санкт-Петербурга муниципальный округ № 78"</t>
  </si>
  <si>
    <t>4500001560</t>
  </si>
  <si>
    <t>7.1.4.1.</t>
  </si>
  <si>
    <t>7.1.5.</t>
  </si>
  <si>
    <t>Муниципальная программа  "Организация и проведение досуговых мероприятий для жителей Внутригородского Муниципального образования Санкт-Петербурга муниципальный округ № 78"</t>
  </si>
  <si>
    <t>4500002560</t>
  </si>
  <si>
    <t>7.1.5.1.</t>
  </si>
  <si>
    <t>450002560</t>
  </si>
  <si>
    <t>7.1.6.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</si>
  <si>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социальую и культурную адаптацию мигрантов, профилактику межнациональных (межэтнических) конфликтов"</t>
  </si>
  <si>
    <t>4500000570</t>
  </si>
  <si>
    <t>7.1.6.1</t>
  </si>
  <si>
    <t>8.</t>
  </si>
  <si>
    <t>СОЦИАЛЬНАЯ   ПОЛИТИКА</t>
  </si>
  <si>
    <t>8.1.</t>
  </si>
  <si>
    <t>СОЦИАЛЬНОЕ  ОБЕСПЕЧЕНИЕ НАСЕЛЕНИЯ</t>
  </si>
  <si>
    <t>8.1.1.</t>
  </si>
  <si>
    <t>8.1.1.1.</t>
  </si>
  <si>
    <t>Пенсии, пособия, выплачиваемые организациями сектора государственного управления</t>
  </si>
  <si>
    <t>312</t>
  </si>
  <si>
    <t>263</t>
  </si>
  <si>
    <t>8.2.</t>
  </si>
  <si>
    <t>8.2.1.</t>
  </si>
  <si>
    <t>8.2.1.1</t>
  </si>
  <si>
    <t>Пособия по социальной помощи населению</t>
  </si>
  <si>
    <t>313</t>
  </si>
  <si>
    <t>262</t>
  </si>
  <si>
    <t>8.2.2.</t>
  </si>
  <si>
    <t>8.2.2.1.</t>
  </si>
  <si>
    <t>323</t>
  </si>
  <si>
    <t>9.</t>
  </si>
  <si>
    <t>9.1</t>
  </si>
  <si>
    <t>9.1.1</t>
  </si>
  <si>
    <t>Муниципальная программа "Обеспечение  условий для развития на территории Внутригородского Муниципального образования Санкт-Петербурга муниципальный округ № 78  физической культуры и массового спорта, организация и проведение официальных физкультурно-оздоровительных мероприятий и спортивных мероприятий"</t>
  </si>
  <si>
    <t>5120000240</t>
  </si>
  <si>
    <t>9.1.1.1.</t>
  </si>
  <si>
    <t>9.1.1.2.</t>
  </si>
  <si>
    <t>9.1.1.3.</t>
  </si>
  <si>
    <t>9.1.</t>
  </si>
  <si>
    <t>9.1.1.</t>
  </si>
  <si>
    <t>Муниципальная программа "Выпуск и распространение информационного бюллетеня "Ваш Муниципальный", опубликование муниципальных правовых актов, иной информации"</t>
  </si>
  <si>
    <t>4570000250</t>
  </si>
  <si>
    <t>9.1.1.1</t>
  </si>
  <si>
    <t>ВСЕГО   РАСХОДОВ</t>
  </si>
  <si>
    <t>Код эконом. Статьи</t>
  </si>
  <si>
    <t xml:space="preserve">Исполнено </t>
  </si>
  <si>
    <t>Местная администрация МО МО № 78 (978)</t>
  </si>
  <si>
    <t>I.</t>
  </si>
  <si>
    <t xml:space="preserve"> % исполнения  </t>
  </si>
  <si>
    <t xml:space="preserve">                                                    за 1 полугодие  2017 года</t>
  </si>
  <si>
    <t>от 03.07.2017 № 50-А</t>
  </si>
  <si>
    <t>11300000000000000</t>
  </si>
  <si>
    <t>ДОХОДЫ ОТ ОКАЗАНИЯ ПЛАТНЫХ УСЛУГ(РАБОТ) И КОМПЕНСАЦИИ ЗАТРАТ ГОСУДАРСТВА</t>
  </si>
  <si>
    <t>11302993030000130</t>
  </si>
  <si>
    <t>Прочие доходы от компенсации затрат бюджетов внутригородских муниципальных образований городов федерального значения</t>
  </si>
  <si>
    <t>11302993030100130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</si>
  <si>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</si>
  <si>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 xml:space="preserve">4. </t>
  </si>
  <si>
    <t>4.2.</t>
  </si>
  <si>
    <t>4.2.1.</t>
  </si>
  <si>
    <t>4.2.1.1.</t>
  </si>
  <si>
    <t>.2.1.1.1</t>
  </si>
  <si>
    <t>4.2.1.1.2</t>
  </si>
  <si>
    <t>4.2.1.1.3</t>
  </si>
  <si>
    <t>4.2.1.1.4</t>
  </si>
  <si>
    <t>4.2.1.2</t>
  </si>
  <si>
    <t>4.2.1.3</t>
  </si>
  <si>
    <t>831</t>
  </si>
  <si>
    <t>1.3.2.6</t>
  </si>
  <si>
    <t>7.1.6.2</t>
  </si>
  <si>
    <t>МКУ</t>
  </si>
  <si>
    <t>ВСЕГО   ДОХОДОВ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</si>
</sst>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_р_."/>
    <numFmt numFmtId="175" formatCode="#,##0.000_р_."/>
    <numFmt numFmtId="176" formatCode="#,##0.0"/>
    <numFmt numFmtId="177" formatCode="0.0%"/>
    <numFmt numFmtId="178" formatCode="0.000"/>
    <numFmt numFmtId="179" formatCode="0.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000000000"/>
    <numFmt numFmtId="190" formatCode="0.0000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00&quot;р.&quot;"/>
    <numFmt numFmtId="196" formatCode="#,##0.00000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0"/>
    </font>
    <font>
      <b/>
      <sz val="8"/>
      <name val="Arial Cyr"/>
      <family val="0"/>
    </font>
    <font>
      <sz val="9"/>
      <name val="Arial"/>
      <family val="2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9"/>
      <name val="Arial Black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name val="Arial Black"/>
      <family val="2"/>
    </font>
    <font>
      <b/>
      <sz val="10"/>
      <name val="Arial Black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1" fillId="0" borderId="0" xfId="54" applyFont="1" applyFill="1">
      <alignment/>
      <protection/>
    </xf>
    <xf numFmtId="0" fontId="11" fillId="0" borderId="0" xfId="56">
      <alignment/>
      <protection/>
    </xf>
    <xf numFmtId="0" fontId="11" fillId="0" borderId="0" xfId="56" applyAlignment="1">
      <alignment horizontal="center" vertical="center"/>
      <protection/>
    </xf>
    <xf numFmtId="0" fontId="11" fillId="0" borderId="0" xfId="56" applyBorder="1" applyAlignment="1">
      <alignment horizontal="center" vertical="center"/>
      <protection/>
    </xf>
    <xf numFmtId="173" fontId="15" fillId="0" borderId="0" xfId="56" applyNumberFormat="1" applyFont="1" applyFill="1" applyBorder="1" applyAlignment="1">
      <alignment horizontal="center" vertical="center" wrapText="1"/>
      <protection/>
    </xf>
    <xf numFmtId="173" fontId="1" fillId="0" borderId="0" xfId="56" applyNumberFormat="1" applyFont="1" applyFill="1" applyBorder="1" applyAlignment="1">
      <alignment horizontal="center" vertical="center" wrapText="1"/>
      <protection/>
    </xf>
    <xf numFmtId="173" fontId="1" fillId="0" borderId="0" xfId="56" applyNumberFormat="1" applyFont="1" applyFill="1" applyBorder="1" applyAlignment="1">
      <alignment horizontal="center" vertical="center"/>
      <protection/>
    </xf>
    <xf numFmtId="173" fontId="11" fillId="0" borderId="0" xfId="56" applyNumberFormat="1" applyFont="1" applyFill="1" applyBorder="1" applyAlignment="1">
      <alignment horizontal="center" vertical="center"/>
      <protection/>
    </xf>
    <xf numFmtId="173" fontId="5" fillId="0" borderId="0" xfId="56" applyNumberFormat="1" applyFont="1" applyFill="1" applyBorder="1" applyAlignment="1">
      <alignment horizontal="center" vertical="center"/>
      <protection/>
    </xf>
    <xf numFmtId="173" fontId="0" fillId="0" borderId="0" xfId="56" applyNumberFormat="1" applyFont="1" applyFill="1" applyBorder="1" applyAlignment="1">
      <alignment horizontal="center" vertical="center"/>
      <protection/>
    </xf>
    <xf numFmtId="173" fontId="5" fillId="0" borderId="0" xfId="56" applyNumberFormat="1" applyFont="1" applyFill="1" applyBorder="1" applyAlignment="1">
      <alignment horizontal="center" vertical="center" wrapText="1"/>
      <protection/>
    </xf>
    <xf numFmtId="173" fontId="12" fillId="0" borderId="0" xfId="56" applyNumberFormat="1" applyFont="1" applyFill="1" applyBorder="1" applyAlignment="1">
      <alignment horizontal="center" vertical="center"/>
      <protection/>
    </xf>
    <xf numFmtId="173" fontId="7" fillId="0" borderId="0" xfId="56" applyNumberFormat="1" applyFont="1" applyFill="1" applyBorder="1" applyAlignment="1">
      <alignment horizontal="center" vertical="center"/>
      <protection/>
    </xf>
    <xf numFmtId="173" fontId="12" fillId="0" borderId="0" xfId="56" applyNumberFormat="1" applyFont="1" applyBorder="1" applyAlignment="1">
      <alignment horizontal="center" vertical="center"/>
      <protection/>
    </xf>
    <xf numFmtId="173" fontId="13" fillId="0" borderId="0" xfId="56" applyNumberFormat="1" applyFont="1" applyFill="1" applyBorder="1" applyAlignment="1">
      <alignment horizontal="center" vertical="center"/>
      <protection/>
    </xf>
    <xf numFmtId="173" fontId="4" fillId="0" borderId="0" xfId="56" applyNumberFormat="1" applyFont="1" applyFill="1" applyBorder="1" applyAlignment="1">
      <alignment horizontal="center" vertical="center"/>
      <protection/>
    </xf>
    <xf numFmtId="0" fontId="11" fillId="0" borderId="0" xfId="54" applyFont="1" applyFill="1" applyAlignment="1">
      <alignment horizontal="left" vertical="center"/>
      <protection/>
    </xf>
    <xf numFmtId="173" fontId="12" fillId="0" borderId="0" xfId="56" applyNumberFormat="1" applyFont="1" applyAlignment="1">
      <alignment horizontal="center" vertical="center"/>
      <protection/>
    </xf>
    <xf numFmtId="173" fontId="11" fillId="0" borderId="0" xfId="56" applyNumberFormat="1">
      <alignment/>
      <protection/>
    </xf>
    <xf numFmtId="0" fontId="11" fillId="0" borderId="0" xfId="54" applyAlignment="1">
      <alignment horizontal="center" vertical="center"/>
      <protection/>
    </xf>
    <xf numFmtId="49" fontId="13" fillId="0" borderId="0" xfId="0" applyNumberFormat="1" applyFont="1" applyFill="1" applyBorder="1" applyAlignment="1">
      <alignment vertical="center"/>
    </xf>
    <xf numFmtId="0" fontId="12" fillId="0" borderId="0" xfId="56" applyFont="1" applyAlignment="1">
      <alignment horizontal="center" vertical="center"/>
      <protection/>
    </xf>
    <xf numFmtId="0" fontId="11" fillId="0" borderId="0" xfId="54" applyFill="1">
      <alignment/>
      <protection/>
    </xf>
    <xf numFmtId="0" fontId="11" fillId="0" borderId="0" xfId="54" applyFont="1">
      <alignment/>
      <protection/>
    </xf>
    <xf numFmtId="0" fontId="11" fillId="0" borderId="0" xfId="54">
      <alignment/>
      <protection/>
    </xf>
    <xf numFmtId="0" fontId="7" fillId="0" borderId="0" xfId="54" applyFont="1">
      <alignment/>
      <protection/>
    </xf>
    <xf numFmtId="0" fontId="7" fillId="0" borderId="0" xfId="63" applyFont="1">
      <alignment/>
      <protection/>
    </xf>
    <xf numFmtId="0" fontId="6" fillId="0" borderId="0" xfId="63" applyFont="1" applyAlignment="1">
      <alignment horizontal="left"/>
      <protection/>
    </xf>
    <xf numFmtId="0" fontId="0" fillId="0" borderId="0" xfId="54" applyFont="1">
      <alignment/>
      <protection/>
    </xf>
    <xf numFmtId="0" fontId="11" fillId="0" borderId="0" xfId="56" applyFont="1" applyAlignment="1">
      <alignment horizontal="center" vertical="center"/>
      <protection/>
    </xf>
    <xf numFmtId="49" fontId="16" fillId="0" borderId="10" xfId="61" applyNumberFormat="1" applyFont="1" applyFill="1" applyBorder="1" applyAlignment="1">
      <alignment horizontal="center" vertical="center" wrapText="1"/>
      <protection/>
    </xf>
    <xf numFmtId="173" fontId="0" fillId="0" borderId="0" xfId="56" applyNumberFormat="1" applyFont="1" applyFill="1" applyBorder="1" applyAlignment="1">
      <alignment horizontal="center" vertical="center" wrapText="1"/>
      <protection/>
    </xf>
    <xf numFmtId="173" fontId="11" fillId="0" borderId="0" xfId="56" applyNumberFormat="1" applyFont="1">
      <alignment/>
      <protection/>
    </xf>
    <xf numFmtId="0" fontId="17" fillId="0" borderId="0" xfId="54" applyFont="1" applyFill="1" applyAlignment="1">
      <alignment horizontal="center"/>
      <protection/>
    </xf>
    <xf numFmtId="0" fontId="12" fillId="0" borderId="0" xfId="54" applyFont="1" applyFill="1" applyBorder="1" applyAlignment="1">
      <alignment horizontal="center"/>
      <protection/>
    </xf>
    <xf numFmtId="49" fontId="16" fillId="0" borderId="10" xfId="61" applyNumberFormat="1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0" fontId="11" fillId="0" borderId="0" xfId="56" applyFont="1" applyFill="1">
      <alignment/>
      <protection/>
    </xf>
    <xf numFmtId="49" fontId="0" fillId="0" borderId="0" xfId="56" applyNumberFormat="1" applyFont="1" applyFill="1" applyAlignment="1">
      <alignment horizontal="left" vertical="center" wrapText="1"/>
      <protection/>
    </xf>
    <xf numFmtId="0" fontId="0" fillId="0" borderId="0" xfId="56" applyFont="1" applyFill="1" applyBorder="1" applyAlignment="1">
      <alignment/>
      <protection/>
    </xf>
    <xf numFmtId="49" fontId="4" fillId="0" borderId="0" xfId="56" applyNumberFormat="1" applyFont="1" applyFill="1" applyAlignment="1">
      <alignment horizontal="center" vertical="center" wrapText="1"/>
      <protection/>
    </xf>
    <xf numFmtId="49" fontId="6" fillId="0" borderId="11" xfId="56" applyNumberFormat="1" applyFont="1" applyFill="1" applyBorder="1" applyAlignment="1">
      <alignment horizontal="center" vertical="center" wrapText="1"/>
      <protection/>
    </xf>
    <xf numFmtId="49" fontId="6" fillId="0" borderId="12" xfId="56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wrapText="1"/>
      <protection/>
    </xf>
    <xf numFmtId="0" fontId="6" fillId="0" borderId="11" xfId="58" applyFont="1" applyFill="1" applyBorder="1" applyAlignment="1">
      <alignment horizontal="center" wrapText="1"/>
      <protection/>
    </xf>
    <xf numFmtId="0" fontId="6" fillId="0" borderId="11" xfId="58" applyFont="1" applyFill="1" applyBorder="1" applyAlignment="1">
      <alignment horizontal="center" vertical="center" wrapText="1"/>
      <protection/>
    </xf>
    <xf numFmtId="49" fontId="18" fillId="0" borderId="10" xfId="56" applyNumberFormat="1" applyFont="1" applyFill="1" applyBorder="1" applyAlignment="1">
      <alignment horizontal="center" vertical="center" wrapText="1"/>
      <protection/>
    </xf>
    <xf numFmtId="0" fontId="11" fillId="0" borderId="10" xfId="56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0" fontId="12" fillId="0" borderId="10" xfId="56" applyFont="1" applyFill="1" applyBorder="1" applyAlignment="1">
      <alignment horizontal="center" vertical="center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0" fontId="8" fillId="0" borderId="10" xfId="56" applyFont="1" applyFill="1" applyBorder="1" applyAlignment="1">
      <alignment horizontal="center" vertical="center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49" fontId="13" fillId="0" borderId="10" xfId="56" applyNumberFormat="1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0" fontId="13" fillId="0" borderId="10" xfId="56" applyFont="1" applyFill="1" applyBorder="1">
      <alignment/>
      <protection/>
    </xf>
    <xf numFmtId="0" fontId="5" fillId="0" borderId="10" xfId="56" applyNumberFormat="1" applyFont="1" applyFill="1" applyBorder="1" applyAlignment="1">
      <alignment horizontal="left" vertical="center" wrapText="1"/>
      <protection/>
    </xf>
    <xf numFmtId="0" fontId="12" fillId="0" borderId="10" xfId="56" applyFont="1" applyFill="1" applyBorder="1">
      <alignment/>
      <protection/>
    </xf>
    <xf numFmtId="0" fontId="0" fillId="0" borderId="13" xfId="56" applyFont="1" applyFill="1" applyBorder="1">
      <alignment/>
      <protection/>
    </xf>
    <xf numFmtId="0" fontId="11" fillId="0" borderId="13" xfId="56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4" fillId="0" borderId="15" xfId="56" applyNumberFormat="1" applyFont="1" applyFill="1" applyBorder="1" applyAlignment="1">
      <alignment horizontal="center" vertical="center" wrapText="1"/>
      <protection/>
    </xf>
    <xf numFmtId="49" fontId="19" fillId="0" borderId="10" xfId="56" applyNumberFormat="1" applyFont="1" applyFill="1" applyBorder="1" applyAlignment="1">
      <alignment horizontal="left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49" fontId="1" fillId="0" borderId="15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173" fontId="1" fillId="0" borderId="10" xfId="56" applyNumberFormat="1" applyFont="1" applyFill="1" applyBorder="1" applyAlignment="1">
      <alignment horizontal="center" vertical="center"/>
      <protection/>
    </xf>
    <xf numFmtId="49" fontId="5" fillId="0" borderId="15" xfId="56" applyNumberFormat="1" applyFont="1" applyFill="1" applyBorder="1" applyAlignment="1">
      <alignment horizontal="center" vertical="center" wrapText="1"/>
      <protection/>
    </xf>
    <xf numFmtId="173" fontId="5" fillId="0" borderId="10" xfId="56" applyNumberFormat="1" applyFont="1" applyFill="1" applyBorder="1" applyAlignment="1">
      <alignment horizontal="center" vertical="center"/>
      <protection/>
    </xf>
    <xf numFmtId="173" fontId="4" fillId="0" borderId="10" xfId="56" applyNumberFormat="1" applyFont="1" applyFill="1" applyBorder="1" applyAlignment="1">
      <alignment horizontal="center" vertical="center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173" fontId="1" fillId="0" borderId="10" xfId="56" applyNumberFormat="1" applyFont="1" applyFill="1" applyBorder="1" applyAlignment="1">
      <alignment horizontal="center" vertical="center" wrapText="1"/>
      <protection/>
    </xf>
    <xf numFmtId="173" fontId="4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left" vertical="center" wrapText="1"/>
      <protection/>
    </xf>
    <xf numFmtId="49" fontId="19" fillId="0" borderId="10" xfId="56" applyNumberFormat="1" applyFont="1" applyFill="1" applyBorder="1" applyAlignment="1">
      <alignment horizontal="center" vertical="center" wrapText="1"/>
      <protection/>
    </xf>
    <xf numFmtId="49" fontId="1" fillId="0" borderId="10" xfId="56" applyNumberFormat="1" applyFont="1" applyFill="1" applyBorder="1" applyAlignment="1">
      <alignment horizontal="center" vertical="center" wrapText="1"/>
      <protection/>
    </xf>
    <xf numFmtId="173" fontId="7" fillId="0" borderId="10" xfId="56" applyNumberFormat="1" applyFont="1" applyFill="1" applyBorder="1" applyAlignment="1">
      <alignment horizontal="center" vertical="center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49" fontId="20" fillId="0" borderId="10" xfId="56" applyNumberFormat="1" applyFont="1" applyFill="1" applyBorder="1" applyAlignment="1">
      <alignment horizontal="left" vertical="center" wrapText="1"/>
      <protection/>
    </xf>
    <xf numFmtId="173" fontId="1" fillId="0" borderId="13" xfId="56" applyNumberFormat="1" applyFont="1" applyFill="1" applyBorder="1" applyAlignment="1">
      <alignment horizontal="center" vertical="center" wrapText="1"/>
      <protection/>
    </xf>
    <xf numFmtId="173" fontId="5" fillId="0" borderId="10" xfId="56" applyNumberFormat="1" applyFont="1" applyFill="1" applyBorder="1" applyAlignment="1">
      <alignment horizontal="center" vertical="center" wrapText="1"/>
      <protection/>
    </xf>
    <xf numFmtId="173" fontId="13" fillId="0" borderId="10" xfId="56" applyNumberFormat="1" applyFont="1" applyFill="1" applyBorder="1" applyAlignment="1">
      <alignment horizontal="center" vertical="center"/>
      <protection/>
    </xf>
    <xf numFmtId="173" fontId="19" fillId="0" borderId="10" xfId="56" applyNumberFormat="1" applyFont="1" applyFill="1" applyBorder="1" applyAlignment="1">
      <alignment horizontal="center" vertical="center" wrapText="1"/>
      <protection/>
    </xf>
    <xf numFmtId="173" fontId="5" fillId="0" borderId="0" xfId="56" applyNumberFormat="1" applyFont="1" applyFill="1" applyBorder="1" applyAlignment="1">
      <alignment horizontal="left" vertical="center"/>
      <protection/>
    </xf>
    <xf numFmtId="49" fontId="21" fillId="0" borderId="10" xfId="61" applyNumberFormat="1" applyFont="1" applyFill="1" applyBorder="1" applyAlignment="1">
      <alignment horizontal="center" vertical="center"/>
      <protection/>
    </xf>
    <xf numFmtId="49" fontId="12" fillId="0" borderId="10" xfId="61" applyNumberFormat="1" applyFont="1" applyFill="1" applyBorder="1" applyAlignment="1">
      <alignment horizontal="center" vertical="center" wrapText="1"/>
      <protection/>
    </xf>
    <xf numFmtId="49" fontId="7" fillId="0" borderId="10" xfId="61" applyNumberFormat="1" applyFont="1" applyFill="1" applyBorder="1" applyAlignment="1">
      <alignment horizontal="center" vertical="center"/>
      <protection/>
    </xf>
    <xf numFmtId="49" fontId="7" fillId="0" borderId="10" xfId="61" applyNumberFormat="1" applyFont="1" applyFill="1" applyBorder="1" applyAlignment="1">
      <alignment horizontal="left" vertical="center" wrapText="1"/>
      <protection/>
    </xf>
    <xf numFmtId="49" fontId="7" fillId="0" borderId="10" xfId="61" applyNumberFormat="1" applyFont="1" applyFill="1" applyBorder="1" applyAlignment="1">
      <alignment horizontal="center" vertical="center" wrapText="1"/>
      <protection/>
    </xf>
    <xf numFmtId="49" fontId="13" fillId="0" borderId="10" xfId="61" applyNumberFormat="1" applyFont="1" applyFill="1" applyBorder="1" applyAlignment="1">
      <alignment horizontal="center" vertical="center" wrapText="1"/>
      <protection/>
    </xf>
    <xf numFmtId="0" fontId="7" fillId="0" borderId="10" xfId="54" applyFont="1" applyFill="1" applyBorder="1">
      <alignment/>
      <protection/>
    </xf>
    <xf numFmtId="49" fontId="13" fillId="0" borderId="10" xfId="61" applyNumberFormat="1" applyFont="1" applyFill="1" applyBorder="1" applyAlignment="1">
      <alignment horizontal="center" vertical="center"/>
      <protection/>
    </xf>
    <xf numFmtId="173" fontId="13" fillId="0" borderId="10" xfId="61" applyNumberFormat="1" applyFont="1" applyFill="1" applyBorder="1" applyAlignment="1">
      <alignment horizontal="center" vertical="center" wrapText="1"/>
      <protection/>
    </xf>
    <xf numFmtId="49" fontId="13" fillId="0" borderId="10" xfId="61" applyNumberFormat="1" applyFont="1" applyFill="1" applyBorder="1" applyAlignment="1">
      <alignment horizontal="left" vertical="center" wrapText="1"/>
      <protection/>
    </xf>
    <xf numFmtId="173" fontId="13" fillId="0" borderId="10" xfId="54" applyNumberFormat="1" applyFont="1" applyFill="1" applyBorder="1" applyAlignment="1">
      <alignment horizontal="center" vertical="center"/>
      <protection/>
    </xf>
    <xf numFmtId="49" fontId="13" fillId="0" borderId="17" xfId="61" applyNumberFormat="1" applyFont="1" applyFill="1" applyBorder="1" applyAlignment="1">
      <alignment horizontal="left" vertical="center" wrapText="1"/>
      <protection/>
    </xf>
    <xf numFmtId="49" fontId="13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/>
      <protection/>
    </xf>
    <xf numFmtId="0" fontId="13" fillId="0" borderId="10" xfId="61" applyFont="1" applyFill="1" applyBorder="1">
      <alignment/>
      <protection/>
    </xf>
    <xf numFmtId="0" fontId="13" fillId="0" borderId="0" xfId="54" applyFont="1" applyFill="1" applyAlignment="1">
      <alignment vertical="center" wrapText="1"/>
      <protection/>
    </xf>
    <xf numFmtId="0" fontId="7" fillId="0" borderId="10" xfId="61" applyFont="1" applyFill="1" applyBorder="1">
      <alignment/>
      <protection/>
    </xf>
    <xf numFmtId="0" fontId="13" fillId="0" borderId="10" xfId="54" applyFont="1" applyFill="1" applyBorder="1">
      <alignment/>
      <protection/>
    </xf>
    <xf numFmtId="0" fontId="13" fillId="0" borderId="10" xfId="0" applyFont="1" applyFill="1" applyBorder="1" applyAlignment="1">
      <alignment vertical="center" wrapText="1"/>
    </xf>
    <xf numFmtId="49" fontId="13" fillId="0" borderId="10" xfId="61" applyNumberFormat="1" applyFont="1" applyFill="1" applyBorder="1" applyAlignment="1">
      <alignment horizontal="left" vertical="top" wrapText="1"/>
      <protection/>
    </xf>
    <xf numFmtId="49" fontId="13" fillId="0" borderId="10" xfId="61" applyNumberFormat="1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/>
    </xf>
    <xf numFmtId="0" fontId="13" fillId="0" borderId="10" xfId="54" applyFont="1" applyFill="1" applyBorder="1" applyAlignment="1">
      <alignment vertical="center" wrapText="1"/>
      <protection/>
    </xf>
    <xf numFmtId="0" fontId="7" fillId="0" borderId="0" xfId="0" applyFont="1" applyFill="1" applyAlignment="1">
      <alignment horizontal="center" vertical="center"/>
    </xf>
    <xf numFmtId="0" fontId="7" fillId="0" borderId="10" xfId="54" applyFont="1" applyBorder="1" applyAlignment="1">
      <alignment horizontal="center" vertical="center"/>
      <protection/>
    </xf>
    <xf numFmtId="0" fontId="7" fillId="0" borderId="0" xfId="54" applyFont="1" applyAlignment="1">
      <alignment horizontal="center" vertical="center"/>
      <protection/>
    </xf>
    <xf numFmtId="49" fontId="7" fillId="0" borderId="15" xfId="61" applyNumberFormat="1" applyFont="1" applyFill="1" applyBorder="1" applyAlignment="1">
      <alignment horizontal="center" vertical="center" wrapText="1"/>
      <protection/>
    </xf>
    <xf numFmtId="49" fontId="13" fillId="0" borderId="15" xfId="61" applyNumberFormat="1" applyFont="1" applyFill="1" applyBorder="1" applyAlignment="1">
      <alignment horizontal="center" vertical="center" wrapText="1"/>
      <protection/>
    </xf>
    <xf numFmtId="0" fontId="13" fillId="0" borderId="10" xfId="54" applyFont="1" applyFill="1" applyBorder="1" applyAlignment="1">
      <alignment horizontal="left" vertical="center" wrapText="1"/>
      <protection/>
    </xf>
    <xf numFmtId="177" fontId="7" fillId="0" borderId="10" xfId="54" applyNumberFormat="1" applyFont="1" applyBorder="1" applyAlignment="1">
      <alignment horizontal="center" vertical="center"/>
      <protection/>
    </xf>
    <xf numFmtId="177" fontId="13" fillId="0" borderId="10" xfId="54" applyNumberFormat="1" applyFont="1" applyBorder="1" applyAlignment="1">
      <alignment horizontal="center" vertical="center"/>
      <protection/>
    </xf>
    <xf numFmtId="49" fontId="5" fillId="0" borderId="0" xfId="56" applyNumberFormat="1" applyFont="1" applyFill="1" applyAlignment="1">
      <alignment horizontal="center" vertical="center"/>
      <protection/>
    </xf>
    <xf numFmtId="49" fontId="0" fillId="0" borderId="15" xfId="56" applyNumberFormat="1" applyFont="1" applyFill="1" applyBorder="1" applyAlignment="1">
      <alignment horizontal="center" vertical="center" wrapText="1"/>
      <protection/>
    </xf>
    <xf numFmtId="173" fontId="11" fillId="0" borderId="0" xfId="54" applyNumberFormat="1">
      <alignment/>
      <protection/>
    </xf>
    <xf numFmtId="173" fontId="11" fillId="0" borderId="0" xfId="54" applyNumberFormat="1" applyAlignment="1">
      <alignment horizontal="center" vertical="center"/>
      <protection/>
    </xf>
    <xf numFmtId="173" fontId="13" fillId="0" borderId="10" xfId="61" applyNumberFormat="1" applyFont="1" applyFill="1" applyBorder="1" applyAlignment="1">
      <alignment horizontal="center" vertical="center"/>
      <protection/>
    </xf>
    <xf numFmtId="173" fontId="7" fillId="0" borderId="10" xfId="54" applyNumberFormat="1" applyFont="1" applyFill="1" applyBorder="1" applyAlignment="1">
      <alignment horizontal="center" vertical="center"/>
      <protection/>
    </xf>
    <xf numFmtId="173" fontId="7" fillId="0" borderId="10" xfId="69" applyNumberFormat="1" applyFont="1" applyFill="1" applyBorder="1" applyAlignment="1">
      <alignment horizontal="center" vertical="center" wrapText="1"/>
    </xf>
    <xf numFmtId="173" fontId="13" fillId="0" borderId="10" xfId="69" applyNumberFormat="1" applyFont="1" applyFill="1" applyBorder="1" applyAlignment="1">
      <alignment horizontal="center" vertical="center" wrapText="1"/>
    </xf>
    <xf numFmtId="173" fontId="7" fillId="0" borderId="10" xfId="61" applyNumberFormat="1" applyFont="1" applyFill="1" applyBorder="1" applyAlignment="1">
      <alignment horizontal="center" vertical="center"/>
      <protection/>
    </xf>
    <xf numFmtId="0" fontId="11" fillId="0" borderId="0" xfId="56" applyFill="1">
      <alignment/>
      <protection/>
    </xf>
    <xf numFmtId="0" fontId="11" fillId="0" borderId="0" xfId="56" applyFill="1" applyAlignment="1">
      <alignment horizontal="center" vertical="center"/>
      <protection/>
    </xf>
    <xf numFmtId="0" fontId="6" fillId="0" borderId="0" xfId="63" applyFont="1" applyFill="1" applyAlignment="1">
      <alignment horizontal="left"/>
      <protection/>
    </xf>
    <xf numFmtId="0" fontId="13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11" fillId="0" borderId="0" xfId="56" applyFont="1" applyFill="1" applyAlignment="1">
      <alignment horizontal="center" vertical="center"/>
      <protection/>
    </xf>
    <xf numFmtId="0" fontId="14" fillId="0" borderId="13" xfId="56" applyFont="1" applyFill="1" applyBorder="1" applyAlignment="1">
      <alignment horizontal="center"/>
      <protection/>
    </xf>
    <xf numFmtId="0" fontId="14" fillId="0" borderId="14" xfId="56" applyFont="1" applyFill="1" applyBorder="1" applyAlignment="1">
      <alignment vertical="center" wrapText="1"/>
      <protection/>
    </xf>
    <xf numFmtId="0" fontId="14" fillId="0" borderId="15" xfId="56" applyFont="1" applyFill="1" applyBorder="1" applyAlignment="1">
      <alignment horizontal="center" vertical="center" wrapText="1"/>
      <protection/>
    </xf>
    <xf numFmtId="0" fontId="14" fillId="0" borderId="18" xfId="56" applyFont="1" applyFill="1" applyBorder="1">
      <alignment/>
      <protection/>
    </xf>
    <xf numFmtId="0" fontId="16" fillId="0" borderId="18" xfId="56" applyFont="1" applyFill="1" applyBorder="1" applyAlignment="1">
      <alignment horizontal="center" vertical="top"/>
      <protection/>
    </xf>
    <xf numFmtId="0" fontId="16" fillId="0" borderId="13" xfId="56" applyFont="1" applyFill="1" applyBorder="1" applyAlignment="1">
      <alignment horizontal="center" vertical="top" wrapText="1"/>
      <protection/>
    </xf>
    <xf numFmtId="177" fontId="12" fillId="0" borderId="10" xfId="68" applyNumberFormat="1" applyFont="1" applyFill="1" applyBorder="1" applyAlignment="1">
      <alignment horizontal="center" vertical="center"/>
    </xf>
    <xf numFmtId="177" fontId="7" fillId="0" borderId="10" xfId="68" applyNumberFormat="1" applyFont="1" applyFill="1" applyBorder="1" applyAlignment="1">
      <alignment horizontal="center" vertical="center"/>
    </xf>
    <xf numFmtId="177" fontId="13" fillId="0" borderId="10" xfId="68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49" fontId="16" fillId="0" borderId="15" xfId="56" applyNumberFormat="1" applyFont="1" applyFill="1" applyBorder="1" applyAlignment="1">
      <alignment horizontal="center" vertical="center" wrapText="1"/>
      <protection/>
    </xf>
    <xf numFmtId="49" fontId="16" fillId="0" borderId="14" xfId="56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13" fillId="0" borderId="15" xfId="62" applyFont="1" applyFill="1" applyBorder="1" applyAlignment="1">
      <alignment horizontal="left" vertical="center" wrapText="1"/>
      <protection/>
    </xf>
    <xf numFmtId="0" fontId="13" fillId="0" borderId="14" xfId="62" applyFont="1" applyFill="1" applyBorder="1" applyAlignment="1">
      <alignment horizontal="left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Обычный 4 2" xfId="58"/>
    <cellStyle name="Обычный 5" xfId="59"/>
    <cellStyle name="Обычный 6" xfId="60"/>
    <cellStyle name="Обычный_РАСХОДЫструктуры 2006 2" xfId="61"/>
    <cellStyle name="Обычный_РАСХОДЫструктуры 2006 4 2" xfId="62"/>
    <cellStyle name="Обычный_РАСХОДЫструктуры 2008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zoomScale="80" zoomScaleNormal="80" zoomScalePageLayoutView="0" workbookViewId="0" topLeftCell="A52">
      <selection activeCell="D57" sqref="D57"/>
    </sheetView>
  </sheetViews>
  <sheetFormatPr defaultColWidth="9.125" defaultRowHeight="12.75"/>
  <cols>
    <col min="1" max="1" width="6.875" style="2" customWidth="1"/>
    <col min="2" max="2" width="7.625" style="2" customWidth="1"/>
    <col min="3" max="3" width="15.125" style="2" customWidth="1"/>
    <col min="4" max="4" width="35.625" style="2" customWidth="1"/>
    <col min="5" max="5" width="10.50390625" style="2" customWidth="1"/>
    <col min="6" max="6" width="9.375" style="2" customWidth="1"/>
    <col min="7" max="7" width="8.50390625" style="3" customWidth="1"/>
    <col min="8" max="9" width="8.375" style="3" customWidth="1"/>
    <col min="10" max="16384" width="9.125" style="2" customWidth="1"/>
  </cols>
  <sheetData>
    <row r="1" spans="1:8" ht="12.75">
      <c r="A1" s="38"/>
      <c r="B1" s="38"/>
      <c r="C1" s="38"/>
      <c r="D1" s="1"/>
      <c r="F1" s="17" t="s">
        <v>78</v>
      </c>
      <c r="G1" s="136"/>
      <c r="H1" s="24"/>
    </row>
    <row r="2" spans="1:8" ht="12.75">
      <c r="A2" s="38"/>
      <c r="B2" s="38"/>
      <c r="C2" s="38"/>
      <c r="D2" s="1"/>
      <c r="H2" s="24"/>
    </row>
    <row r="3" spans="1:8" ht="6" customHeight="1">
      <c r="A3" s="38"/>
      <c r="B3" s="38"/>
      <c r="C3" s="38"/>
      <c r="D3" s="1"/>
      <c r="H3" s="24"/>
    </row>
    <row r="4" spans="1:9" ht="12.75">
      <c r="A4" s="1"/>
      <c r="B4" s="137" t="s">
        <v>196</v>
      </c>
      <c r="C4" s="137"/>
      <c r="D4" s="138" t="s">
        <v>197</v>
      </c>
      <c r="E4" s="139"/>
      <c r="F4" s="139"/>
      <c r="G4" s="1"/>
      <c r="H4" s="1"/>
      <c r="I4" s="1"/>
    </row>
    <row r="5" spans="1:9" ht="17.25">
      <c r="A5" s="1"/>
      <c r="B5" s="151" t="s">
        <v>195</v>
      </c>
      <c r="C5" s="151"/>
      <c r="D5" s="151"/>
      <c r="E5" s="151"/>
      <c r="F5" s="151"/>
      <c r="G5" s="34"/>
      <c r="H5" s="34"/>
      <c r="I5" s="34"/>
    </row>
    <row r="6" spans="1:9" ht="12.75">
      <c r="A6" s="1"/>
      <c r="B6" s="21" t="s">
        <v>194</v>
      </c>
      <c r="C6" s="21"/>
      <c r="D6" s="21"/>
      <c r="E6" s="21"/>
      <c r="F6" s="21"/>
      <c r="G6" s="35"/>
      <c r="H6" s="35"/>
      <c r="I6" s="35"/>
    </row>
    <row r="7" spans="1:9" ht="12.75">
      <c r="A7" s="1"/>
      <c r="B7" s="21" t="s">
        <v>198</v>
      </c>
      <c r="C7" s="21"/>
      <c r="D7" s="21"/>
      <c r="E7" s="21"/>
      <c r="F7" s="21"/>
      <c r="G7" s="35"/>
      <c r="H7" s="35"/>
      <c r="I7" s="35"/>
    </row>
    <row r="8" spans="1:9" ht="15.75" customHeight="1">
      <c r="A8" s="1"/>
      <c r="B8" s="152" t="s">
        <v>484</v>
      </c>
      <c r="C8" s="152"/>
      <c r="D8" s="152"/>
      <c r="E8" s="152"/>
      <c r="F8" s="152"/>
      <c r="G8" s="35"/>
      <c r="H8" s="35"/>
      <c r="I8" s="35"/>
    </row>
    <row r="9" spans="1:13" ht="12.75">
      <c r="A9" s="39"/>
      <c r="B9" s="40"/>
      <c r="C9" s="38"/>
      <c r="D9" s="41"/>
      <c r="E9" s="135"/>
      <c r="F9" s="126" t="s">
        <v>3</v>
      </c>
      <c r="G9" s="140"/>
      <c r="J9" s="27" t="s">
        <v>191</v>
      </c>
      <c r="L9" s="136"/>
      <c r="M9" s="24"/>
    </row>
    <row r="10" spans="1:13" ht="36" customHeight="1">
      <c r="A10" s="42" t="s">
        <v>0</v>
      </c>
      <c r="B10" s="153" t="s">
        <v>9</v>
      </c>
      <c r="C10" s="154"/>
      <c r="D10" s="43" t="s">
        <v>1</v>
      </c>
      <c r="E10" s="44" t="s">
        <v>223</v>
      </c>
      <c r="F10" s="45" t="s">
        <v>190</v>
      </c>
      <c r="G10" s="46" t="s">
        <v>7</v>
      </c>
      <c r="J10" s="27" t="s">
        <v>79</v>
      </c>
      <c r="L10" s="136"/>
      <c r="M10" s="24"/>
    </row>
    <row r="11" spans="1:13" ht="46.5" customHeight="1">
      <c r="A11" s="141"/>
      <c r="B11" s="142" t="s">
        <v>10</v>
      </c>
      <c r="C11" s="143" t="s">
        <v>11</v>
      </c>
      <c r="D11" s="144"/>
      <c r="E11" s="145" t="s">
        <v>224</v>
      </c>
      <c r="F11" s="146" t="s">
        <v>222</v>
      </c>
      <c r="G11" s="146" t="s">
        <v>136</v>
      </c>
      <c r="J11" s="27" t="s">
        <v>80</v>
      </c>
      <c r="L11" s="136"/>
      <c r="M11" s="24"/>
    </row>
    <row r="12" spans="1:13" ht="33" customHeight="1">
      <c r="A12" s="47" t="s">
        <v>12</v>
      </c>
      <c r="B12" s="48"/>
      <c r="C12" s="70" t="s">
        <v>199</v>
      </c>
      <c r="D12" s="71" t="s">
        <v>131</v>
      </c>
      <c r="E12" s="91">
        <f>E13+E25+E28+E31</f>
        <v>54297.8</v>
      </c>
      <c r="F12" s="91">
        <f>F13+F25+F28+F31</f>
        <v>34510.86999</v>
      </c>
      <c r="G12" s="147">
        <f>F12/E12</f>
        <v>0.6355850511438769</v>
      </c>
      <c r="I12" s="5"/>
      <c r="J12" s="27" t="s">
        <v>485</v>
      </c>
      <c r="L12" s="136"/>
      <c r="M12" s="24"/>
    </row>
    <row r="13" spans="1:12" ht="29.25" customHeight="1">
      <c r="A13" s="72" t="s">
        <v>13</v>
      </c>
      <c r="B13" s="48"/>
      <c r="C13" s="73" t="s">
        <v>14</v>
      </c>
      <c r="D13" s="74" t="s">
        <v>15</v>
      </c>
      <c r="E13" s="75">
        <f>E14+E20+E23</f>
        <v>51727.8</v>
      </c>
      <c r="F13" s="75">
        <f>F14+F20+F23</f>
        <v>32080.097</v>
      </c>
      <c r="G13" s="147">
        <f aca="true" t="shared" si="0" ref="G13:G55">F13/E13</f>
        <v>0.6201713005385885</v>
      </c>
      <c r="I13" s="6"/>
      <c r="J13" s="135"/>
      <c r="K13" s="17"/>
      <c r="L13" s="136"/>
    </row>
    <row r="14" spans="1:10" ht="48" customHeight="1">
      <c r="A14" s="72" t="s">
        <v>16</v>
      </c>
      <c r="B14" s="50"/>
      <c r="C14" s="70" t="s">
        <v>17</v>
      </c>
      <c r="D14" s="74" t="s">
        <v>18</v>
      </c>
      <c r="E14" s="75">
        <f>E15+E16+E17+E18+E19</f>
        <v>19500</v>
      </c>
      <c r="F14" s="75">
        <f>F15+F16+F17+F18+F19</f>
        <v>14844.823129999999</v>
      </c>
      <c r="G14" s="147">
        <f t="shared" si="0"/>
        <v>0.761272981025641</v>
      </c>
      <c r="I14" s="7"/>
      <c r="J14" s="7"/>
    </row>
    <row r="15" spans="1:10" ht="48" customHeight="1">
      <c r="A15" s="51" t="s">
        <v>19</v>
      </c>
      <c r="B15" s="52">
        <v>182</v>
      </c>
      <c r="C15" s="76" t="s">
        <v>20</v>
      </c>
      <c r="D15" s="53" t="s">
        <v>21</v>
      </c>
      <c r="E15" s="77">
        <v>11500</v>
      </c>
      <c r="F15" s="85">
        <v>8307.21976</v>
      </c>
      <c r="G15" s="148">
        <f t="shared" si="0"/>
        <v>0.7223669356521739</v>
      </c>
      <c r="I15" s="9"/>
      <c r="J15" s="8"/>
    </row>
    <row r="16" spans="1:10" ht="61.5" customHeight="1">
      <c r="A16" s="51" t="s">
        <v>22</v>
      </c>
      <c r="B16" s="52">
        <v>182</v>
      </c>
      <c r="C16" s="76" t="s">
        <v>23</v>
      </c>
      <c r="D16" s="53" t="s">
        <v>24</v>
      </c>
      <c r="E16" s="77">
        <v>0</v>
      </c>
      <c r="F16" s="85">
        <v>0.75777</v>
      </c>
      <c r="G16" s="148">
        <v>1</v>
      </c>
      <c r="I16" s="32"/>
      <c r="J16" s="10"/>
    </row>
    <row r="17" spans="1:10" ht="61.5" customHeight="1">
      <c r="A17" s="51" t="s">
        <v>25</v>
      </c>
      <c r="B17" s="52">
        <v>182</v>
      </c>
      <c r="C17" s="76" t="s">
        <v>26</v>
      </c>
      <c r="D17" s="53" t="s">
        <v>27</v>
      </c>
      <c r="E17" s="85">
        <v>6300</v>
      </c>
      <c r="F17" s="85">
        <v>6596.23708</v>
      </c>
      <c r="G17" s="148">
        <f t="shared" si="0"/>
        <v>1.0470217587301587</v>
      </c>
      <c r="I17" s="11"/>
      <c r="J17" s="10"/>
    </row>
    <row r="18" spans="1:10" ht="72" customHeight="1">
      <c r="A18" s="51" t="s">
        <v>28</v>
      </c>
      <c r="B18" s="52">
        <v>182</v>
      </c>
      <c r="C18" s="76" t="s">
        <v>29</v>
      </c>
      <c r="D18" s="53" t="s">
        <v>30</v>
      </c>
      <c r="E18" s="85">
        <v>0</v>
      </c>
      <c r="F18" s="85">
        <v>0.04081</v>
      </c>
      <c r="G18" s="148">
        <v>0</v>
      </c>
      <c r="I18" s="11"/>
      <c r="J18" s="9"/>
    </row>
    <row r="19" spans="1:10" ht="51.75" customHeight="1">
      <c r="A19" s="51" t="s">
        <v>31</v>
      </c>
      <c r="B19" s="52">
        <v>182</v>
      </c>
      <c r="C19" s="76" t="s">
        <v>32</v>
      </c>
      <c r="D19" s="53" t="s">
        <v>212</v>
      </c>
      <c r="E19" s="85">
        <v>1700</v>
      </c>
      <c r="F19" s="85">
        <v>-59.43229</v>
      </c>
      <c r="G19" s="148">
        <v>0</v>
      </c>
      <c r="I19" s="11"/>
      <c r="J19" s="9"/>
    </row>
    <row r="20" spans="1:10" ht="43.5" customHeight="1">
      <c r="A20" s="72" t="s">
        <v>33</v>
      </c>
      <c r="B20" s="50"/>
      <c r="C20" s="73" t="s">
        <v>34</v>
      </c>
      <c r="D20" s="74" t="s">
        <v>35</v>
      </c>
      <c r="E20" s="75">
        <f>E21+E22</f>
        <v>31886.5</v>
      </c>
      <c r="F20" s="75">
        <f>F21+F22</f>
        <v>17006.10687</v>
      </c>
      <c r="G20" s="147">
        <f t="shared" si="0"/>
        <v>0.5333325034105342</v>
      </c>
      <c r="I20" s="12"/>
      <c r="J20" s="12"/>
    </row>
    <row r="21" spans="1:10" ht="26.25" customHeight="1">
      <c r="A21" s="51" t="s">
        <v>36</v>
      </c>
      <c r="B21" s="52">
        <v>182</v>
      </c>
      <c r="C21" s="76" t="s">
        <v>37</v>
      </c>
      <c r="D21" s="53" t="s">
        <v>35</v>
      </c>
      <c r="E21" s="77">
        <f>31777+109.5</f>
        <v>31886.5</v>
      </c>
      <c r="F21" s="85">
        <v>17000.51294</v>
      </c>
      <c r="G21" s="148">
        <f t="shared" si="0"/>
        <v>0.5331570708607091</v>
      </c>
      <c r="I21" s="11"/>
      <c r="J21" s="9"/>
    </row>
    <row r="22" spans="1:10" ht="51" customHeight="1">
      <c r="A22" s="51" t="s">
        <v>38</v>
      </c>
      <c r="B22" s="52">
        <v>182</v>
      </c>
      <c r="C22" s="76" t="s">
        <v>39</v>
      </c>
      <c r="D22" s="53" t="s">
        <v>40</v>
      </c>
      <c r="E22" s="77">
        <v>0</v>
      </c>
      <c r="F22" s="85">
        <v>5.59393</v>
      </c>
      <c r="G22" s="148">
        <v>1</v>
      </c>
      <c r="I22" s="11"/>
      <c r="J22" s="9"/>
    </row>
    <row r="23" spans="1:10" ht="44.25" customHeight="1">
      <c r="A23" s="72" t="s">
        <v>94</v>
      </c>
      <c r="B23" s="50"/>
      <c r="C23" s="73" t="s">
        <v>200</v>
      </c>
      <c r="D23" s="74" t="s">
        <v>132</v>
      </c>
      <c r="E23" s="75">
        <f>E24</f>
        <v>341.3</v>
      </c>
      <c r="F23" s="75">
        <f>F24</f>
        <v>229.167</v>
      </c>
      <c r="G23" s="147">
        <f t="shared" si="0"/>
        <v>0.6714532669205977</v>
      </c>
      <c r="I23" s="11"/>
      <c r="J23" s="9"/>
    </row>
    <row r="24" spans="1:10" ht="66" customHeight="1">
      <c r="A24" s="51" t="s">
        <v>201</v>
      </c>
      <c r="B24" s="52">
        <v>182</v>
      </c>
      <c r="C24" s="76" t="s">
        <v>152</v>
      </c>
      <c r="D24" s="53" t="s">
        <v>213</v>
      </c>
      <c r="E24" s="77">
        <v>341.3</v>
      </c>
      <c r="F24" s="89">
        <v>229.167</v>
      </c>
      <c r="G24" s="148">
        <f t="shared" si="0"/>
        <v>0.6714532669205977</v>
      </c>
      <c r="I24" s="14"/>
      <c r="J24" s="14"/>
    </row>
    <row r="25" spans="1:10" ht="57" customHeight="1">
      <c r="A25" s="72" t="s">
        <v>41</v>
      </c>
      <c r="B25" s="48"/>
      <c r="C25" s="73" t="s">
        <v>43</v>
      </c>
      <c r="D25" s="74" t="s">
        <v>44</v>
      </c>
      <c r="E25" s="80">
        <f>E26</f>
        <v>0</v>
      </c>
      <c r="F25" s="80">
        <f>F26</f>
        <v>0</v>
      </c>
      <c r="G25" s="147">
        <v>0</v>
      </c>
      <c r="I25" s="11"/>
      <c r="J25" s="9"/>
    </row>
    <row r="26" spans="1:10" ht="24.75" customHeight="1">
      <c r="A26" s="54" t="s">
        <v>2</v>
      </c>
      <c r="B26" s="48"/>
      <c r="C26" s="70" t="s">
        <v>46</v>
      </c>
      <c r="D26" s="49" t="s">
        <v>47</v>
      </c>
      <c r="E26" s="81">
        <f>E27</f>
        <v>0</v>
      </c>
      <c r="F26" s="81">
        <f>F27</f>
        <v>0</v>
      </c>
      <c r="G26" s="149">
        <v>0</v>
      </c>
      <c r="I26" s="12"/>
      <c r="J26" s="12"/>
    </row>
    <row r="27" spans="1:9" ht="25.5" customHeight="1">
      <c r="A27" s="56" t="s">
        <v>181</v>
      </c>
      <c r="B27" s="48">
        <v>182</v>
      </c>
      <c r="C27" s="76" t="s">
        <v>48</v>
      </c>
      <c r="D27" s="55" t="s">
        <v>49</v>
      </c>
      <c r="E27" s="89">
        <v>0</v>
      </c>
      <c r="F27" s="89">
        <v>0</v>
      </c>
      <c r="G27" s="148">
        <v>0</v>
      </c>
      <c r="I27" s="15"/>
    </row>
    <row r="28" spans="1:9" ht="47.25" customHeight="1">
      <c r="A28" s="72" t="s">
        <v>42</v>
      </c>
      <c r="B28" s="48"/>
      <c r="C28" s="73" t="s">
        <v>486</v>
      </c>
      <c r="D28" s="74" t="s">
        <v>487</v>
      </c>
      <c r="E28" s="80">
        <f>E29</f>
        <v>0</v>
      </c>
      <c r="F28" s="80">
        <f>F29</f>
        <v>52.8</v>
      </c>
      <c r="G28" s="147">
        <v>1</v>
      </c>
      <c r="I28" s="15"/>
    </row>
    <row r="29" spans="1:9" ht="60.75" customHeight="1">
      <c r="A29" s="72" t="s">
        <v>45</v>
      </c>
      <c r="B29" s="48"/>
      <c r="C29" s="73" t="s">
        <v>488</v>
      </c>
      <c r="D29" s="82" t="s">
        <v>489</v>
      </c>
      <c r="E29" s="81">
        <f>E30</f>
        <v>0</v>
      </c>
      <c r="F29" s="81">
        <f>F30</f>
        <v>52.8</v>
      </c>
      <c r="G29" s="149">
        <v>1</v>
      </c>
      <c r="I29" s="15"/>
    </row>
    <row r="30" spans="1:10" ht="109.5" customHeight="1">
      <c r="A30" s="79" t="s">
        <v>202</v>
      </c>
      <c r="B30" s="48">
        <v>867</v>
      </c>
      <c r="C30" s="127" t="s">
        <v>490</v>
      </c>
      <c r="D30" s="150" t="s">
        <v>491</v>
      </c>
      <c r="E30" s="89">
        <v>0</v>
      </c>
      <c r="F30" s="89">
        <v>52.8</v>
      </c>
      <c r="G30" s="148">
        <v>1</v>
      </c>
      <c r="I30" s="15"/>
      <c r="J30" s="15"/>
    </row>
    <row r="31" spans="1:10" ht="32.25" customHeight="1">
      <c r="A31" s="72" t="s">
        <v>492</v>
      </c>
      <c r="B31" s="48"/>
      <c r="C31" s="73" t="s">
        <v>50</v>
      </c>
      <c r="D31" s="74" t="s">
        <v>51</v>
      </c>
      <c r="E31" s="80">
        <f>E32+E35</f>
        <v>2570</v>
      </c>
      <c r="F31" s="80">
        <f>F32+F35</f>
        <v>2377.9729900000007</v>
      </c>
      <c r="G31" s="147">
        <f t="shared" si="0"/>
        <v>0.9252813190661481</v>
      </c>
      <c r="I31" s="11"/>
      <c r="J31" s="15"/>
    </row>
    <row r="32" spans="1:10" ht="109.5" customHeight="1">
      <c r="A32" s="72" t="s">
        <v>356</v>
      </c>
      <c r="B32" s="57" t="s">
        <v>52</v>
      </c>
      <c r="C32" s="73" t="s">
        <v>53</v>
      </c>
      <c r="D32" s="82" t="s">
        <v>54</v>
      </c>
      <c r="E32" s="75">
        <f>E33+E34</f>
        <v>1000</v>
      </c>
      <c r="F32" s="75">
        <f>F33+F34</f>
        <v>88.583</v>
      </c>
      <c r="G32" s="147">
        <f t="shared" si="0"/>
        <v>0.088583</v>
      </c>
      <c r="I32" s="7"/>
      <c r="J32" s="15"/>
    </row>
    <row r="33" spans="1:10" ht="81.75" customHeight="1">
      <c r="A33" s="79" t="s">
        <v>357</v>
      </c>
      <c r="B33" s="57">
        <v>182</v>
      </c>
      <c r="C33" s="76" t="s">
        <v>53</v>
      </c>
      <c r="D33" s="53" t="s">
        <v>54</v>
      </c>
      <c r="E33" s="77">
        <v>1000</v>
      </c>
      <c r="F33" s="77">
        <v>88.583</v>
      </c>
      <c r="G33" s="148">
        <f t="shared" si="0"/>
        <v>0.088583</v>
      </c>
      <c r="I33" s="15"/>
      <c r="J33" s="15"/>
    </row>
    <row r="34" spans="1:10" ht="77.25" customHeight="1">
      <c r="A34" s="79" t="s">
        <v>360</v>
      </c>
      <c r="B34" s="57">
        <v>188</v>
      </c>
      <c r="C34" s="76" t="s">
        <v>53</v>
      </c>
      <c r="D34" s="53" t="s">
        <v>54</v>
      </c>
      <c r="E34" s="77">
        <v>0</v>
      </c>
      <c r="F34" s="85">
        <v>0</v>
      </c>
      <c r="G34" s="148">
        <v>0</v>
      </c>
      <c r="I34" s="11"/>
      <c r="J34" s="10"/>
    </row>
    <row r="35" spans="1:10" ht="54.75" customHeight="1">
      <c r="A35" s="72" t="s">
        <v>493</v>
      </c>
      <c r="B35" s="48"/>
      <c r="C35" s="73" t="s">
        <v>55</v>
      </c>
      <c r="D35" s="74" t="s">
        <v>56</v>
      </c>
      <c r="E35" s="80">
        <f>E36</f>
        <v>1570</v>
      </c>
      <c r="F35" s="80">
        <f>F36</f>
        <v>2289.3899900000006</v>
      </c>
      <c r="G35" s="147">
        <v>0</v>
      </c>
      <c r="I35" s="16"/>
      <c r="J35" s="16"/>
    </row>
    <row r="36" spans="1:10" ht="96.75" customHeight="1">
      <c r="A36" s="72" t="s">
        <v>494</v>
      </c>
      <c r="B36" s="48"/>
      <c r="C36" s="73" t="s">
        <v>57</v>
      </c>
      <c r="D36" s="74" t="s">
        <v>137</v>
      </c>
      <c r="E36" s="80">
        <f>E37+E42++E43</f>
        <v>1570</v>
      </c>
      <c r="F36" s="80">
        <f>F37+F42++F43</f>
        <v>2289.3899900000006</v>
      </c>
      <c r="G36" s="147">
        <f t="shared" si="0"/>
        <v>1.4582101847133762</v>
      </c>
      <c r="I36" s="16"/>
      <c r="J36" s="16"/>
    </row>
    <row r="37" spans="1:10" ht="113.25" customHeight="1">
      <c r="A37" s="59" t="s">
        <v>495</v>
      </c>
      <c r="B37" s="60" t="s">
        <v>203</v>
      </c>
      <c r="C37" s="70" t="s">
        <v>58</v>
      </c>
      <c r="D37" s="58" t="s">
        <v>214</v>
      </c>
      <c r="E37" s="90">
        <f>SUM(E38:E41)</f>
        <v>1310</v>
      </c>
      <c r="F37" s="90">
        <f>SUM(F38:F41)</f>
        <v>2174.5695400000004</v>
      </c>
      <c r="G37" s="149">
        <f t="shared" si="0"/>
        <v>1.6599767480916034</v>
      </c>
      <c r="I37" s="16"/>
      <c r="J37" s="16"/>
    </row>
    <row r="38" spans="1:10" ht="78.75" customHeight="1">
      <c r="A38" s="54" t="s">
        <v>496</v>
      </c>
      <c r="B38" s="61" t="s">
        <v>60</v>
      </c>
      <c r="C38" s="76" t="s">
        <v>58</v>
      </c>
      <c r="D38" s="55" t="s">
        <v>59</v>
      </c>
      <c r="E38" s="85">
        <v>700</v>
      </c>
      <c r="F38" s="85">
        <v>1391.00744</v>
      </c>
      <c r="G38" s="148">
        <f t="shared" si="0"/>
        <v>1.9871534857142858</v>
      </c>
      <c r="I38" s="9" t="s">
        <v>217</v>
      </c>
      <c r="J38" s="16"/>
    </row>
    <row r="39" spans="1:10" ht="78.75" customHeight="1">
      <c r="A39" s="54" t="s">
        <v>497</v>
      </c>
      <c r="B39" s="61" t="s">
        <v>61</v>
      </c>
      <c r="C39" s="76" t="s">
        <v>58</v>
      </c>
      <c r="D39" s="55" t="s">
        <v>59</v>
      </c>
      <c r="E39" s="85">
        <v>380</v>
      </c>
      <c r="F39" s="85">
        <v>0</v>
      </c>
      <c r="G39" s="148">
        <f t="shared" si="0"/>
        <v>0</v>
      </c>
      <c r="I39" s="92" t="s">
        <v>221</v>
      </c>
      <c r="J39" s="16"/>
    </row>
    <row r="40" spans="1:10" ht="78.75" customHeight="1">
      <c r="A40" s="54" t="s">
        <v>498</v>
      </c>
      <c r="B40" s="61" t="s">
        <v>62</v>
      </c>
      <c r="C40" s="76" t="s">
        <v>58</v>
      </c>
      <c r="D40" s="55" t="s">
        <v>59</v>
      </c>
      <c r="E40" s="85">
        <v>200</v>
      </c>
      <c r="F40" s="85">
        <v>23.5621</v>
      </c>
      <c r="G40" s="148">
        <f t="shared" si="0"/>
        <v>0.1178105</v>
      </c>
      <c r="I40" s="92" t="s">
        <v>220</v>
      </c>
      <c r="J40" s="16"/>
    </row>
    <row r="41" spans="1:10" ht="80.25" customHeight="1">
      <c r="A41" s="54" t="s">
        <v>499</v>
      </c>
      <c r="B41" s="61" t="s">
        <v>218</v>
      </c>
      <c r="C41" s="76" t="s">
        <v>58</v>
      </c>
      <c r="D41" s="55" t="s">
        <v>59</v>
      </c>
      <c r="E41" s="85">
        <v>30</v>
      </c>
      <c r="F41" s="85">
        <v>760</v>
      </c>
      <c r="G41" s="148">
        <f t="shared" si="0"/>
        <v>25.333333333333332</v>
      </c>
      <c r="I41" s="92" t="s">
        <v>219</v>
      </c>
      <c r="J41" s="13"/>
    </row>
    <row r="42" spans="1:10" ht="90.75" customHeight="1">
      <c r="A42" s="59" t="s">
        <v>500</v>
      </c>
      <c r="B42" s="60" t="s">
        <v>62</v>
      </c>
      <c r="C42" s="70" t="s">
        <v>63</v>
      </c>
      <c r="D42" s="58" t="s">
        <v>64</v>
      </c>
      <c r="E42" s="78">
        <v>260</v>
      </c>
      <c r="F42" s="90">
        <v>114.82045</v>
      </c>
      <c r="G42" s="149">
        <f t="shared" si="0"/>
        <v>0.44161711538461534</v>
      </c>
      <c r="I42" s="92" t="s">
        <v>220</v>
      </c>
      <c r="J42" s="12"/>
    </row>
    <row r="43" spans="1:10" ht="93" customHeight="1">
      <c r="A43" s="59" t="s">
        <v>501</v>
      </c>
      <c r="B43" s="52">
        <v>978</v>
      </c>
      <c r="C43" s="70" t="s">
        <v>185</v>
      </c>
      <c r="D43" s="58" t="s">
        <v>186</v>
      </c>
      <c r="E43" s="90">
        <v>0</v>
      </c>
      <c r="F43" s="90">
        <v>0</v>
      </c>
      <c r="G43" s="149">
        <v>0</v>
      </c>
      <c r="I43" s="12"/>
      <c r="J43" s="12"/>
    </row>
    <row r="44" spans="1:10" ht="33" customHeight="1">
      <c r="A44" s="83" t="s">
        <v>65</v>
      </c>
      <c r="B44" s="50"/>
      <c r="C44" s="73" t="s">
        <v>66</v>
      </c>
      <c r="D44" s="71" t="s">
        <v>67</v>
      </c>
      <c r="E44" s="80">
        <f>E45</f>
        <v>3502.2</v>
      </c>
      <c r="F44" s="80">
        <f>F45</f>
        <v>1345.2</v>
      </c>
      <c r="G44" s="147">
        <f t="shared" si="0"/>
        <v>0.38410142196333735</v>
      </c>
      <c r="I44" s="12"/>
      <c r="J44" s="12"/>
    </row>
    <row r="45" spans="1:10" ht="57.75" customHeight="1">
      <c r="A45" s="72" t="s">
        <v>13</v>
      </c>
      <c r="B45" s="50"/>
      <c r="C45" s="73" t="s">
        <v>68</v>
      </c>
      <c r="D45" s="74" t="s">
        <v>69</v>
      </c>
      <c r="E45" s="80">
        <f>E46+E48</f>
        <v>3502.2</v>
      </c>
      <c r="F45" s="80">
        <f>F46+F48</f>
        <v>1345.2</v>
      </c>
      <c r="G45" s="147">
        <f t="shared" si="0"/>
        <v>0.38410142196333735</v>
      </c>
      <c r="I45" s="12"/>
      <c r="J45" s="12"/>
    </row>
    <row r="46" spans="1:10" ht="26.25" customHeight="1">
      <c r="A46" s="84" t="s">
        <v>4</v>
      </c>
      <c r="B46" s="50"/>
      <c r="C46" s="73" t="s">
        <v>70</v>
      </c>
      <c r="D46" s="74" t="s">
        <v>71</v>
      </c>
      <c r="E46" s="80">
        <v>0</v>
      </c>
      <c r="F46" s="80">
        <v>0</v>
      </c>
      <c r="G46" s="147">
        <v>0</v>
      </c>
      <c r="I46" s="14"/>
      <c r="J46" s="14"/>
    </row>
    <row r="47" spans="1:10" ht="48" customHeight="1">
      <c r="A47" s="54" t="s">
        <v>72</v>
      </c>
      <c r="B47" s="52">
        <v>978</v>
      </c>
      <c r="C47" s="76" t="s">
        <v>73</v>
      </c>
      <c r="D47" s="53" t="s">
        <v>187</v>
      </c>
      <c r="E47" s="85">
        <v>0</v>
      </c>
      <c r="F47" s="85">
        <v>0</v>
      </c>
      <c r="G47" s="148">
        <v>0</v>
      </c>
      <c r="I47" s="11"/>
      <c r="J47" s="13"/>
    </row>
    <row r="48" spans="1:10" ht="41.25" customHeight="1">
      <c r="A48" s="72" t="s">
        <v>74</v>
      </c>
      <c r="B48" s="52"/>
      <c r="C48" s="73" t="s">
        <v>204</v>
      </c>
      <c r="D48" s="74" t="s">
        <v>205</v>
      </c>
      <c r="E48" s="80">
        <f>E49+E52</f>
        <v>3502.2</v>
      </c>
      <c r="F48" s="80">
        <f>F49+F52</f>
        <v>1345.2</v>
      </c>
      <c r="G48" s="147">
        <v>0</v>
      </c>
      <c r="I48" s="12"/>
      <c r="J48" s="12"/>
    </row>
    <row r="49" spans="1:10" ht="91.5" customHeight="1">
      <c r="A49" s="86" t="s">
        <v>36</v>
      </c>
      <c r="B49" s="62"/>
      <c r="C49" s="70" t="s">
        <v>206</v>
      </c>
      <c r="D49" s="74" t="s">
        <v>153</v>
      </c>
      <c r="E49" s="80">
        <f>E50+E51</f>
        <v>1549.6</v>
      </c>
      <c r="F49" s="80">
        <f>F50+F51</f>
        <v>604.1</v>
      </c>
      <c r="G49" s="147">
        <f t="shared" si="0"/>
        <v>0.38984254001032526</v>
      </c>
      <c r="I49" s="13"/>
      <c r="J49" s="13"/>
    </row>
    <row r="50" spans="1:10" ht="89.25" customHeight="1">
      <c r="A50" s="54" t="s">
        <v>188</v>
      </c>
      <c r="B50" s="52">
        <v>978</v>
      </c>
      <c r="C50" s="76" t="s">
        <v>207</v>
      </c>
      <c r="D50" s="53" t="s">
        <v>5</v>
      </c>
      <c r="E50" s="85">
        <f>1652.6-109.5</f>
        <v>1543.1</v>
      </c>
      <c r="F50" s="85">
        <v>604.1</v>
      </c>
      <c r="G50" s="148">
        <f t="shared" si="0"/>
        <v>0.3914846737087681</v>
      </c>
      <c r="I50" s="11"/>
      <c r="J50" s="9"/>
    </row>
    <row r="51" spans="1:10" ht="129.75" customHeight="1">
      <c r="A51" s="54" t="s">
        <v>189</v>
      </c>
      <c r="B51" s="52">
        <v>978</v>
      </c>
      <c r="C51" s="76" t="s">
        <v>208</v>
      </c>
      <c r="D51" s="63" t="s">
        <v>6</v>
      </c>
      <c r="E51" s="77">
        <v>6.5</v>
      </c>
      <c r="F51" s="85">
        <v>0</v>
      </c>
      <c r="G51" s="148">
        <f t="shared" si="0"/>
        <v>0</v>
      </c>
      <c r="I51" s="11"/>
      <c r="J51" s="9"/>
    </row>
    <row r="52" spans="1:10" ht="85.5" customHeight="1">
      <c r="A52" s="86" t="s">
        <v>38</v>
      </c>
      <c r="B52" s="64"/>
      <c r="C52" s="70" t="s">
        <v>209</v>
      </c>
      <c r="D52" s="49" t="s">
        <v>154</v>
      </c>
      <c r="E52" s="80">
        <f>E53+E54</f>
        <v>1952.6</v>
      </c>
      <c r="F52" s="80">
        <f>F53+F54</f>
        <v>741.1</v>
      </c>
      <c r="G52" s="147">
        <f t="shared" si="0"/>
        <v>0.37954522175560795</v>
      </c>
      <c r="I52" s="13"/>
      <c r="J52" s="13"/>
    </row>
    <row r="53" spans="1:10" ht="57.75" customHeight="1">
      <c r="A53" s="54" t="s">
        <v>215</v>
      </c>
      <c r="B53" s="52">
        <v>978</v>
      </c>
      <c r="C53" s="76" t="s">
        <v>210</v>
      </c>
      <c r="D53" s="53" t="s">
        <v>75</v>
      </c>
      <c r="E53" s="85">
        <v>1349.8</v>
      </c>
      <c r="F53" s="89">
        <v>540</v>
      </c>
      <c r="G53" s="148">
        <f t="shared" si="0"/>
        <v>0.4000592680397096</v>
      </c>
      <c r="I53" s="11"/>
      <c r="J53" s="11"/>
    </row>
    <row r="54" spans="1:10" ht="51.75" customHeight="1">
      <c r="A54" s="54" t="s">
        <v>216</v>
      </c>
      <c r="B54" s="52">
        <v>978</v>
      </c>
      <c r="C54" s="76" t="s">
        <v>211</v>
      </c>
      <c r="D54" s="53" t="s">
        <v>76</v>
      </c>
      <c r="E54" s="85">
        <v>602.8</v>
      </c>
      <c r="F54" s="85">
        <v>201.1</v>
      </c>
      <c r="G54" s="148">
        <f t="shared" si="0"/>
        <v>0.33360982083609825</v>
      </c>
      <c r="I54" s="11"/>
      <c r="J54" s="11"/>
    </row>
    <row r="55" spans="1:10" ht="28.5" customHeight="1">
      <c r="A55" s="65"/>
      <c r="B55" s="66"/>
      <c r="C55" s="65"/>
      <c r="D55" s="87" t="s">
        <v>506</v>
      </c>
      <c r="E55" s="88">
        <f>E44+E12</f>
        <v>57800</v>
      </c>
      <c r="F55" s="88">
        <f>F44+F12</f>
        <v>35856.069989999996</v>
      </c>
      <c r="G55" s="147">
        <f t="shared" si="0"/>
        <v>0.6203472316608996</v>
      </c>
      <c r="I55" s="12"/>
      <c r="J55" s="12"/>
    </row>
    <row r="56" spans="1:6" s="3" customFormat="1" ht="21.75" customHeight="1">
      <c r="A56" s="30"/>
      <c r="B56" s="30"/>
      <c r="C56" s="30"/>
      <c r="D56" s="30"/>
      <c r="E56" s="30"/>
      <c r="F56" s="18"/>
    </row>
    <row r="57" spans="6:7" s="3" customFormat="1" ht="20.25" customHeight="1">
      <c r="F57" s="2"/>
      <c r="G57" s="4"/>
    </row>
    <row r="58" spans="1:7" s="3" customFormat="1" ht="22.5" customHeight="1">
      <c r="A58" s="2"/>
      <c r="B58" s="2"/>
      <c r="C58" s="2"/>
      <c r="F58" s="33"/>
      <c r="G58" s="19"/>
    </row>
    <row r="59" spans="1:7" s="3" customFormat="1" ht="18.75" customHeight="1">
      <c r="A59" s="2"/>
      <c r="B59" s="2"/>
      <c r="C59" s="2"/>
      <c r="D59" s="2"/>
      <c r="E59" s="2"/>
      <c r="F59" s="2"/>
      <c r="G59" s="4"/>
    </row>
    <row r="60" spans="1:6" s="3" customFormat="1" ht="24" customHeight="1">
      <c r="A60" s="2"/>
      <c r="B60" s="2"/>
      <c r="C60" s="2"/>
      <c r="D60" s="2"/>
      <c r="E60" s="2"/>
      <c r="F60" s="2"/>
    </row>
    <row r="61" spans="1:6" s="3" customFormat="1" ht="18.75" customHeight="1">
      <c r="A61" s="2"/>
      <c r="B61" s="2"/>
      <c r="C61" s="2"/>
      <c r="D61" s="2"/>
      <c r="E61" s="2"/>
      <c r="F61" s="2"/>
    </row>
    <row r="62" spans="1:6" s="3" customFormat="1" ht="19.5" customHeight="1">
      <c r="A62" s="2"/>
      <c r="B62" s="2"/>
      <c r="C62" s="2"/>
      <c r="D62" s="2"/>
      <c r="E62" s="2"/>
      <c r="F62" s="2"/>
    </row>
    <row r="63" spans="1:6" s="3" customFormat="1" ht="20.25" customHeight="1">
      <c r="A63" s="2"/>
      <c r="B63" s="2"/>
      <c r="C63" s="2"/>
      <c r="D63" s="2"/>
      <c r="E63" s="2"/>
      <c r="F63" s="2"/>
    </row>
    <row r="64" spans="1:6" s="3" customFormat="1" ht="23.25" customHeight="1">
      <c r="A64" s="2"/>
      <c r="B64" s="2"/>
      <c r="C64" s="2"/>
      <c r="D64" s="2"/>
      <c r="E64" s="2"/>
      <c r="F64" s="2"/>
    </row>
    <row r="65" spans="1:6" s="3" customFormat="1" ht="19.5" customHeight="1">
      <c r="A65" s="2"/>
      <c r="B65" s="2"/>
      <c r="C65" s="2"/>
      <c r="D65" s="2"/>
      <c r="E65" s="2"/>
      <c r="F65" s="2"/>
    </row>
    <row r="66" spans="1:6" s="3" customFormat="1" ht="19.5" customHeight="1">
      <c r="A66" s="2"/>
      <c r="B66" s="2"/>
      <c r="C66" s="2"/>
      <c r="D66" s="2"/>
      <c r="E66" s="2"/>
      <c r="F66" s="2"/>
    </row>
    <row r="67" spans="1:6" s="3" customFormat="1" ht="18.75" customHeight="1">
      <c r="A67" s="2"/>
      <c r="B67" s="2"/>
      <c r="C67" s="2"/>
      <c r="D67" s="2"/>
      <c r="E67" s="2"/>
      <c r="F67" s="2"/>
    </row>
    <row r="68" spans="1:6" s="3" customFormat="1" ht="21" customHeight="1">
      <c r="A68" s="2"/>
      <c r="B68" s="2"/>
      <c r="C68" s="2"/>
      <c r="D68" s="2"/>
      <c r="E68" s="2"/>
      <c r="F68" s="2"/>
    </row>
    <row r="69" spans="4:6" s="3" customFormat="1" ht="12.75">
      <c r="D69" s="22"/>
      <c r="E69" s="18"/>
      <c r="F69" s="2"/>
    </row>
    <row r="70" s="3" customFormat="1" ht="12.75">
      <c r="F70" s="2"/>
    </row>
    <row r="71" spans="1:6" s="3" customFormat="1" ht="12.75">
      <c r="A71" s="2"/>
      <c r="B71" s="2"/>
      <c r="C71" s="2"/>
      <c r="D71" s="2"/>
      <c r="E71" s="2"/>
      <c r="F71" s="2"/>
    </row>
    <row r="72" spans="1:6" s="3" customFormat="1" ht="12.75">
      <c r="A72" s="2"/>
      <c r="B72" s="2"/>
      <c r="C72" s="2"/>
      <c r="D72" s="2"/>
      <c r="E72" s="2"/>
      <c r="F72" s="2"/>
    </row>
    <row r="73" spans="1:6" s="3" customFormat="1" ht="12.75">
      <c r="A73" s="17"/>
      <c r="B73" s="23"/>
      <c r="C73" s="23"/>
      <c r="D73" s="23"/>
      <c r="E73" s="17"/>
      <c r="F73" s="2"/>
    </row>
    <row r="74" spans="1:6" s="3" customFormat="1" ht="12.75">
      <c r="A74" s="2"/>
      <c r="B74" s="2"/>
      <c r="C74" s="2"/>
      <c r="D74" s="2"/>
      <c r="E74" s="2"/>
      <c r="F74" s="2"/>
    </row>
    <row r="75" spans="1:6" s="3" customFormat="1" ht="12.75">
      <c r="A75" s="2"/>
      <c r="B75" s="2"/>
      <c r="C75" s="2"/>
      <c r="D75" s="2"/>
      <c r="E75" s="2"/>
      <c r="F75" s="2"/>
    </row>
    <row r="76" spans="1:6" s="3" customFormat="1" ht="12.75">
      <c r="A76" s="2"/>
      <c r="B76" s="2"/>
      <c r="C76" s="2"/>
      <c r="D76" s="2"/>
      <c r="E76" s="2"/>
      <c r="F76" s="2"/>
    </row>
    <row r="77" spans="1:6" s="3" customFormat="1" ht="12.75">
      <c r="A77" s="2"/>
      <c r="B77" s="2"/>
      <c r="C77" s="2"/>
      <c r="D77" s="2"/>
      <c r="E77" s="2"/>
      <c r="F77" s="2"/>
    </row>
    <row r="78" spans="1:6" s="3" customFormat="1" ht="12.75">
      <c r="A78" s="2"/>
      <c r="B78" s="2"/>
      <c r="C78" s="2"/>
      <c r="D78" s="2"/>
      <c r="E78" s="2"/>
      <c r="F78" s="2"/>
    </row>
    <row r="79" spans="1:6" s="3" customFormat="1" ht="12.75">
      <c r="A79" s="2"/>
      <c r="B79" s="2"/>
      <c r="C79" s="2"/>
      <c r="D79" s="2"/>
      <c r="E79" s="2"/>
      <c r="F79" s="2"/>
    </row>
    <row r="80" spans="1:6" s="3" customFormat="1" ht="12.75">
      <c r="A80" s="2"/>
      <c r="B80" s="2"/>
      <c r="C80" s="2"/>
      <c r="D80" s="2"/>
      <c r="E80" s="2"/>
      <c r="F80" s="2"/>
    </row>
    <row r="81" spans="1:6" s="3" customFormat="1" ht="12.75">
      <c r="A81" s="2"/>
      <c r="B81" s="2"/>
      <c r="C81" s="2"/>
      <c r="D81" s="2"/>
      <c r="E81" s="2"/>
      <c r="F81" s="2"/>
    </row>
    <row r="82" spans="1:6" s="3" customFormat="1" ht="12.75">
      <c r="A82" s="2"/>
      <c r="B82" s="2"/>
      <c r="C82" s="2"/>
      <c r="D82" s="2"/>
      <c r="E82" s="2"/>
      <c r="F82" s="2"/>
    </row>
    <row r="83" spans="1:6" s="3" customFormat="1" ht="12.75">
      <c r="A83" s="2"/>
      <c r="B83" s="2"/>
      <c r="C83" s="2"/>
      <c r="D83" s="2"/>
      <c r="E83" s="2"/>
      <c r="F83" s="2"/>
    </row>
    <row r="84" spans="1:6" s="3" customFormat="1" ht="12.75">
      <c r="A84" s="2"/>
      <c r="B84" s="2"/>
      <c r="C84" s="2"/>
      <c r="D84" s="2"/>
      <c r="E84" s="2"/>
      <c r="F84" s="2"/>
    </row>
    <row r="85" spans="1:6" s="3" customFormat="1" ht="12.75">
      <c r="A85" s="2"/>
      <c r="B85" s="2"/>
      <c r="C85" s="2"/>
      <c r="D85" s="2"/>
      <c r="E85" s="2"/>
      <c r="F85" s="2"/>
    </row>
    <row r="86" spans="1:6" s="3" customFormat="1" ht="12.75">
      <c r="A86" s="2"/>
      <c r="B86" s="2"/>
      <c r="C86" s="2"/>
      <c r="D86" s="2"/>
      <c r="E86" s="2"/>
      <c r="F86" s="2"/>
    </row>
    <row r="87" spans="1:6" s="3" customFormat="1" ht="12.75">
      <c r="A87" s="2"/>
      <c r="B87" s="2"/>
      <c r="C87" s="2"/>
      <c r="D87" s="2"/>
      <c r="E87" s="2"/>
      <c r="F87" s="2"/>
    </row>
    <row r="88" spans="1:6" s="3" customFormat="1" ht="12.75">
      <c r="A88" s="2"/>
      <c r="B88" s="2"/>
      <c r="C88" s="2"/>
      <c r="D88" s="2"/>
      <c r="E88" s="2"/>
      <c r="F88" s="2"/>
    </row>
    <row r="89" spans="1:6" s="3" customFormat="1" ht="12.75">
      <c r="A89" s="2"/>
      <c r="B89" s="2"/>
      <c r="C89" s="2"/>
      <c r="D89" s="2"/>
      <c r="E89" s="2"/>
      <c r="F89" s="2"/>
    </row>
    <row r="90" spans="1:6" s="3" customFormat="1" ht="12.75">
      <c r="A90" s="2"/>
      <c r="B90" s="2"/>
      <c r="C90" s="2"/>
      <c r="D90" s="2"/>
      <c r="E90" s="2"/>
      <c r="F90" s="2"/>
    </row>
    <row r="91" spans="1:6" s="3" customFormat="1" ht="12.75">
      <c r="A91" s="2"/>
      <c r="B91" s="2"/>
      <c r="C91" s="2"/>
      <c r="D91" s="2"/>
      <c r="E91" s="2"/>
      <c r="F91" s="2"/>
    </row>
    <row r="92" spans="1:6" s="3" customFormat="1" ht="12.75">
      <c r="A92" s="2"/>
      <c r="B92" s="2"/>
      <c r="C92" s="2"/>
      <c r="D92" s="2"/>
      <c r="E92" s="2"/>
      <c r="F92" s="2"/>
    </row>
    <row r="93" spans="1:6" s="3" customFormat="1" ht="12.75">
      <c r="A93" s="2"/>
      <c r="B93" s="2"/>
      <c r="C93" s="2"/>
      <c r="D93" s="2"/>
      <c r="E93" s="2"/>
      <c r="F93" s="2"/>
    </row>
    <row r="94" spans="1:6" s="3" customFormat="1" ht="12.75">
      <c r="A94" s="2"/>
      <c r="B94" s="2"/>
      <c r="C94" s="2"/>
      <c r="D94" s="2"/>
      <c r="E94" s="2"/>
      <c r="F94" s="2"/>
    </row>
    <row r="95" spans="1:6" s="3" customFormat="1" ht="12.75">
      <c r="A95" s="2"/>
      <c r="B95" s="2"/>
      <c r="C95" s="2"/>
      <c r="D95" s="2"/>
      <c r="E95" s="2"/>
      <c r="F95" s="2"/>
    </row>
    <row r="96" spans="1:6" s="3" customFormat="1" ht="12.75">
      <c r="A96" s="2"/>
      <c r="B96" s="2"/>
      <c r="C96" s="2"/>
      <c r="D96" s="2"/>
      <c r="E96" s="2"/>
      <c r="F96" s="2"/>
    </row>
    <row r="97" spans="1:6" s="3" customFormat="1" ht="12.75">
      <c r="A97" s="2"/>
      <c r="B97" s="2"/>
      <c r="C97" s="2"/>
      <c r="D97" s="2"/>
      <c r="E97" s="2"/>
      <c r="F97" s="2"/>
    </row>
    <row r="98" spans="1:6" s="3" customFormat="1" ht="12.75">
      <c r="A98" s="2"/>
      <c r="B98" s="2"/>
      <c r="C98" s="2"/>
      <c r="D98" s="2"/>
      <c r="E98" s="2"/>
      <c r="F98" s="2"/>
    </row>
    <row r="99" spans="1:6" s="3" customFormat="1" ht="12.75">
      <c r="A99" s="2"/>
      <c r="B99" s="2"/>
      <c r="C99" s="2"/>
      <c r="D99" s="2"/>
      <c r="E99" s="2"/>
      <c r="F99" s="2"/>
    </row>
    <row r="100" spans="1:6" s="3" customFormat="1" ht="12.75">
      <c r="A100" s="2"/>
      <c r="B100" s="2"/>
      <c r="C100" s="2"/>
      <c r="D100" s="2"/>
      <c r="E100" s="2"/>
      <c r="F100" s="2"/>
    </row>
    <row r="101" spans="1:6" s="3" customFormat="1" ht="12.75">
      <c r="A101" s="2"/>
      <c r="B101" s="2"/>
      <c r="C101" s="2"/>
      <c r="D101" s="2"/>
      <c r="E101" s="2"/>
      <c r="F101" s="2"/>
    </row>
    <row r="102" spans="1:6" s="3" customFormat="1" ht="12.75">
      <c r="A102" s="2"/>
      <c r="B102" s="2"/>
      <c r="C102" s="2"/>
      <c r="D102" s="2"/>
      <c r="E102" s="2"/>
      <c r="F102" s="2"/>
    </row>
    <row r="103" spans="1:6" s="3" customFormat="1" ht="12.75">
      <c r="A103" s="2"/>
      <c r="B103" s="2"/>
      <c r="C103" s="2"/>
      <c r="D103" s="2"/>
      <c r="E103" s="2"/>
      <c r="F103" s="2"/>
    </row>
    <row r="104" spans="1:6" s="3" customFormat="1" ht="12.75">
      <c r="A104" s="2"/>
      <c r="B104" s="2"/>
      <c r="C104" s="2"/>
      <c r="D104" s="2"/>
      <c r="E104" s="2"/>
      <c r="F104" s="2"/>
    </row>
    <row r="105" spans="1:6" s="3" customFormat="1" ht="12.75">
      <c r="A105" s="2"/>
      <c r="B105" s="2"/>
      <c r="C105" s="2"/>
      <c r="D105" s="2"/>
      <c r="E105" s="2"/>
      <c r="F105" s="2"/>
    </row>
    <row r="106" spans="1:6" s="3" customFormat="1" ht="12.75">
      <c r="A106" s="2"/>
      <c r="B106" s="2"/>
      <c r="C106" s="2"/>
      <c r="D106" s="2"/>
      <c r="E106" s="2"/>
      <c r="F106" s="2"/>
    </row>
    <row r="107" spans="1:6" s="3" customFormat="1" ht="12.75">
      <c r="A107" s="2"/>
      <c r="B107" s="2"/>
      <c r="C107" s="2"/>
      <c r="D107" s="2"/>
      <c r="E107" s="2"/>
      <c r="F107" s="2"/>
    </row>
    <row r="108" spans="1:6" s="3" customFormat="1" ht="12.75">
      <c r="A108" s="2"/>
      <c r="B108" s="2"/>
      <c r="C108" s="2"/>
      <c r="D108" s="2"/>
      <c r="E108" s="2"/>
      <c r="F108" s="2"/>
    </row>
    <row r="109" spans="1:6" s="3" customFormat="1" ht="12.75">
      <c r="A109" s="2"/>
      <c r="B109" s="2"/>
      <c r="C109" s="2"/>
      <c r="D109" s="2"/>
      <c r="E109" s="2"/>
      <c r="F109" s="2"/>
    </row>
    <row r="110" spans="1:6" s="3" customFormat="1" ht="12.75">
      <c r="A110" s="2"/>
      <c r="B110" s="2"/>
      <c r="C110" s="2"/>
      <c r="D110" s="2"/>
      <c r="E110" s="2"/>
      <c r="F110" s="2"/>
    </row>
    <row r="111" spans="1:6" s="3" customFormat="1" ht="12.75">
      <c r="A111" s="2"/>
      <c r="B111" s="2"/>
      <c r="C111" s="2"/>
      <c r="D111" s="2"/>
      <c r="E111" s="2"/>
      <c r="F111" s="2"/>
    </row>
    <row r="112" spans="1:6" s="3" customFormat="1" ht="12.75">
      <c r="A112" s="2"/>
      <c r="B112" s="2"/>
      <c r="C112" s="2"/>
      <c r="D112" s="2"/>
      <c r="E112" s="2"/>
      <c r="F112" s="2"/>
    </row>
    <row r="113" spans="1:6" s="3" customFormat="1" ht="12.75">
      <c r="A113" s="2"/>
      <c r="B113" s="2"/>
      <c r="C113" s="2"/>
      <c r="D113" s="2"/>
      <c r="E113" s="2"/>
      <c r="F113" s="2"/>
    </row>
    <row r="114" spans="1:6" s="3" customFormat="1" ht="12.75">
      <c r="A114" s="2"/>
      <c r="B114" s="2"/>
      <c r="C114" s="2"/>
      <c r="D114" s="2"/>
      <c r="E114" s="2"/>
      <c r="F114" s="2"/>
    </row>
    <row r="115" spans="1:6" s="3" customFormat="1" ht="12.75">
      <c r="A115" s="2"/>
      <c r="B115" s="2"/>
      <c r="C115" s="2"/>
      <c r="D115" s="2"/>
      <c r="E115" s="2"/>
      <c r="F115" s="2"/>
    </row>
    <row r="116" spans="1:6" s="3" customFormat="1" ht="12.75">
      <c r="A116" s="2"/>
      <c r="B116" s="2"/>
      <c r="C116" s="2"/>
      <c r="D116" s="2"/>
      <c r="E116" s="2"/>
      <c r="F116" s="2"/>
    </row>
    <row r="117" spans="1:6" s="3" customFormat="1" ht="12.75">
      <c r="A117" s="2"/>
      <c r="B117" s="2"/>
      <c r="C117" s="2"/>
      <c r="D117" s="2"/>
      <c r="E117" s="2"/>
      <c r="F117" s="2"/>
    </row>
    <row r="118" spans="1:6" s="3" customFormat="1" ht="12.75">
      <c r="A118" s="2"/>
      <c r="B118" s="2"/>
      <c r="C118" s="2"/>
      <c r="D118" s="2"/>
      <c r="E118" s="2"/>
      <c r="F118" s="2"/>
    </row>
    <row r="119" spans="1:6" s="3" customFormat="1" ht="12.75">
      <c r="A119" s="2"/>
      <c r="B119" s="2"/>
      <c r="C119" s="2"/>
      <c r="D119" s="2"/>
      <c r="E119" s="2"/>
      <c r="F119" s="2"/>
    </row>
    <row r="120" spans="1:6" s="3" customFormat="1" ht="12.75">
      <c r="A120" s="2"/>
      <c r="B120" s="2"/>
      <c r="C120" s="2"/>
      <c r="D120" s="2"/>
      <c r="E120" s="2"/>
      <c r="F120" s="2"/>
    </row>
    <row r="121" spans="1:6" s="3" customFormat="1" ht="12.75">
      <c r="A121" s="2"/>
      <c r="B121" s="2"/>
      <c r="C121" s="2"/>
      <c r="D121" s="2"/>
      <c r="E121" s="2"/>
      <c r="F121" s="2"/>
    </row>
    <row r="122" spans="1:6" s="3" customFormat="1" ht="12.75">
      <c r="A122" s="2"/>
      <c r="B122" s="2"/>
      <c r="C122" s="2"/>
      <c r="D122" s="2"/>
      <c r="E122" s="2"/>
      <c r="F122" s="2"/>
    </row>
    <row r="123" spans="1:6" s="3" customFormat="1" ht="12.75">
      <c r="A123" s="2"/>
      <c r="B123" s="2"/>
      <c r="C123" s="2"/>
      <c r="D123" s="2"/>
      <c r="E123" s="2"/>
      <c r="F123" s="2"/>
    </row>
    <row r="124" spans="1:6" s="3" customFormat="1" ht="12.75">
      <c r="A124" s="2"/>
      <c r="B124" s="2"/>
      <c r="C124" s="2"/>
      <c r="D124" s="2"/>
      <c r="E124" s="2"/>
      <c r="F124" s="2"/>
    </row>
    <row r="125" spans="1:6" s="3" customFormat="1" ht="12.75">
      <c r="A125" s="2"/>
      <c r="B125" s="2"/>
      <c r="C125" s="2"/>
      <c r="D125" s="2"/>
      <c r="E125" s="2"/>
      <c r="F125" s="2"/>
    </row>
    <row r="126" spans="1:6" s="3" customFormat="1" ht="12.75">
      <c r="A126" s="2"/>
      <c r="B126" s="2"/>
      <c r="C126" s="2"/>
      <c r="D126" s="2"/>
      <c r="E126" s="2"/>
      <c r="F126" s="2"/>
    </row>
    <row r="127" spans="1:6" s="3" customFormat="1" ht="12.75">
      <c r="A127" s="2"/>
      <c r="B127" s="2"/>
      <c r="C127" s="2"/>
      <c r="D127" s="2"/>
      <c r="E127" s="2"/>
      <c r="F127" s="2"/>
    </row>
    <row r="128" spans="1:6" s="3" customFormat="1" ht="12.75">
      <c r="A128" s="2"/>
      <c r="B128" s="2"/>
      <c r="C128" s="2"/>
      <c r="D128" s="2"/>
      <c r="E128" s="2"/>
      <c r="F128" s="2"/>
    </row>
    <row r="129" spans="1:6" s="3" customFormat="1" ht="12.75">
      <c r="A129" s="2"/>
      <c r="B129" s="2"/>
      <c r="C129" s="2"/>
      <c r="D129" s="2"/>
      <c r="E129" s="2"/>
      <c r="F129" s="2"/>
    </row>
    <row r="130" spans="1:6" s="3" customFormat="1" ht="12.75">
      <c r="A130" s="2"/>
      <c r="B130" s="2"/>
      <c r="C130" s="2"/>
      <c r="D130" s="2"/>
      <c r="E130" s="2"/>
      <c r="F130" s="2"/>
    </row>
    <row r="131" spans="1:6" s="3" customFormat="1" ht="12.75">
      <c r="A131" s="2"/>
      <c r="B131" s="2"/>
      <c r="C131" s="2"/>
      <c r="D131" s="2"/>
      <c r="E131" s="2"/>
      <c r="F131" s="2"/>
    </row>
    <row r="132" spans="1:6" s="3" customFormat="1" ht="12.75">
      <c r="A132" s="2"/>
      <c r="B132" s="2"/>
      <c r="C132" s="2"/>
      <c r="D132" s="2"/>
      <c r="E132" s="2"/>
      <c r="F132" s="2"/>
    </row>
    <row r="133" spans="1:6" s="3" customFormat="1" ht="12.75">
      <c r="A133" s="2"/>
      <c r="B133" s="2"/>
      <c r="C133" s="2"/>
      <c r="D133" s="2"/>
      <c r="E133" s="2"/>
      <c r="F133" s="2"/>
    </row>
    <row r="134" spans="1:6" s="3" customFormat="1" ht="12.75">
      <c r="A134" s="2"/>
      <c r="B134" s="2"/>
      <c r="C134" s="2"/>
      <c r="D134" s="2"/>
      <c r="E134" s="2"/>
      <c r="F134" s="2"/>
    </row>
    <row r="135" spans="1:6" s="3" customFormat="1" ht="12.75">
      <c r="A135" s="2"/>
      <c r="B135" s="2"/>
      <c r="C135" s="2"/>
      <c r="D135" s="2"/>
      <c r="E135" s="2"/>
      <c r="F135" s="2"/>
    </row>
    <row r="136" spans="1:6" s="3" customFormat="1" ht="12.75">
      <c r="A136" s="2"/>
      <c r="B136" s="2"/>
      <c r="C136" s="2"/>
      <c r="D136" s="2"/>
      <c r="E136" s="2"/>
      <c r="F136" s="2"/>
    </row>
    <row r="137" spans="1:6" s="3" customFormat="1" ht="12.75">
      <c r="A137" s="2"/>
      <c r="B137" s="2"/>
      <c r="C137" s="2"/>
      <c r="D137" s="2"/>
      <c r="E137" s="2"/>
      <c r="F137" s="2"/>
    </row>
    <row r="138" spans="1:6" s="3" customFormat="1" ht="12.75">
      <c r="A138" s="2"/>
      <c r="B138" s="2"/>
      <c r="C138" s="2"/>
      <c r="D138" s="2"/>
      <c r="E138" s="2"/>
      <c r="F138" s="2"/>
    </row>
    <row r="139" spans="1:6" s="3" customFormat="1" ht="12.75">
      <c r="A139" s="2"/>
      <c r="B139" s="2"/>
      <c r="C139" s="2"/>
      <c r="D139" s="2"/>
      <c r="E139" s="2"/>
      <c r="F139" s="2"/>
    </row>
    <row r="140" spans="1:6" s="3" customFormat="1" ht="12.75">
      <c r="A140" s="2"/>
      <c r="B140" s="2"/>
      <c r="C140" s="2"/>
      <c r="D140" s="2"/>
      <c r="E140" s="2"/>
      <c r="F140" s="2"/>
    </row>
    <row r="141" spans="1:6" s="3" customFormat="1" ht="12.75">
      <c r="A141" s="2"/>
      <c r="B141" s="2"/>
      <c r="C141" s="2"/>
      <c r="D141" s="2"/>
      <c r="E141" s="2"/>
      <c r="F141" s="2"/>
    </row>
    <row r="142" spans="1:6" s="3" customFormat="1" ht="12.75">
      <c r="A142" s="2"/>
      <c r="B142" s="2"/>
      <c r="C142" s="2"/>
      <c r="D142" s="2"/>
      <c r="E142" s="2"/>
      <c r="F142" s="2"/>
    </row>
    <row r="143" spans="1:6" s="3" customFormat="1" ht="12.75">
      <c r="A143" s="2"/>
      <c r="B143" s="2"/>
      <c r="C143" s="2"/>
      <c r="D143" s="2"/>
      <c r="E143" s="2"/>
      <c r="F143" s="2"/>
    </row>
    <row r="144" spans="1:6" s="3" customFormat="1" ht="12.75">
      <c r="A144" s="2"/>
      <c r="B144" s="2"/>
      <c r="C144" s="2"/>
      <c r="D144" s="2"/>
      <c r="E144" s="2"/>
      <c r="F144" s="2"/>
    </row>
    <row r="145" spans="1:6" s="3" customFormat="1" ht="12.75">
      <c r="A145" s="2"/>
      <c r="B145" s="2"/>
      <c r="C145" s="2"/>
      <c r="D145" s="2"/>
      <c r="E145" s="2"/>
      <c r="F145" s="2"/>
    </row>
    <row r="146" spans="1:6" s="3" customFormat="1" ht="12.75">
      <c r="A146" s="2"/>
      <c r="B146" s="2"/>
      <c r="C146" s="2"/>
      <c r="D146" s="2"/>
      <c r="E146" s="2"/>
      <c r="F146" s="2"/>
    </row>
    <row r="147" spans="1:6" s="3" customFormat="1" ht="12.75">
      <c r="A147" s="2"/>
      <c r="B147" s="2"/>
      <c r="C147" s="2"/>
      <c r="D147" s="2"/>
      <c r="E147" s="2"/>
      <c r="F147" s="2"/>
    </row>
    <row r="148" spans="1:6" s="3" customFormat="1" ht="12.75">
      <c r="A148" s="2"/>
      <c r="B148" s="2"/>
      <c r="C148" s="2"/>
      <c r="D148" s="2"/>
      <c r="E148" s="2"/>
      <c r="F148" s="2"/>
    </row>
    <row r="149" spans="1:6" s="3" customFormat="1" ht="12.75">
      <c r="A149" s="2"/>
      <c r="B149" s="2"/>
      <c r="C149" s="2"/>
      <c r="D149" s="2"/>
      <c r="E149" s="2"/>
      <c r="F149" s="2"/>
    </row>
    <row r="150" spans="1:6" s="3" customFormat="1" ht="12.75">
      <c r="A150" s="2"/>
      <c r="B150" s="2"/>
      <c r="C150" s="2"/>
      <c r="D150" s="2"/>
      <c r="E150" s="2"/>
      <c r="F150" s="2"/>
    </row>
    <row r="151" spans="1:6" s="3" customFormat="1" ht="12.75">
      <c r="A151" s="2"/>
      <c r="B151" s="2"/>
      <c r="C151" s="2"/>
      <c r="D151" s="2"/>
      <c r="E151" s="2"/>
      <c r="F151" s="2"/>
    </row>
    <row r="152" spans="1:6" s="3" customFormat="1" ht="12.75">
      <c r="A152" s="2"/>
      <c r="B152" s="2"/>
      <c r="C152" s="2"/>
      <c r="D152" s="2"/>
      <c r="E152" s="2"/>
      <c r="F152" s="2"/>
    </row>
    <row r="153" spans="1:6" s="3" customFormat="1" ht="12.75">
      <c r="A153" s="2"/>
      <c r="B153" s="2"/>
      <c r="C153" s="2"/>
      <c r="D153" s="2"/>
      <c r="E153" s="2"/>
      <c r="F153" s="2"/>
    </row>
    <row r="154" spans="1:6" s="3" customFormat="1" ht="12.75">
      <c r="A154" s="2"/>
      <c r="B154" s="2"/>
      <c r="C154" s="2"/>
      <c r="D154" s="2"/>
      <c r="E154" s="2"/>
      <c r="F154" s="2"/>
    </row>
    <row r="155" spans="1:6" s="3" customFormat="1" ht="12.75">
      <c r="A155" s="2"/>
      <c r="B155" s="2"/>
      <c r="C155" s="2"/>
      <c r="D155" s="2"/>
      <c r="E155" s="2"/>
      <c r="F155" s="2"/>
    </row>
    <row r="156" spans="1:6" s="3" customFormat="1" ht="12.75">
      <c r="A156" s="2"/>
      <c r="B156" s="2"/>
      <c r="C156" s="2"/>
      <c r="D156" s="2"/>
      <c r="E156" s="2"/>
      <c r="F156" s="2"/>
    </row>
    <row r="157" spans="1:6" s="3" customFormat="1" ht="12.75">
      <c r="A157" s="2"/>
      <c r="B157" s="2"/>
      <c r="C157" s="2"/>
      <c r="D157" s="2"/>
      <c r="E157" s="2"/>
      <c r="F157" s="2"/>
    </row>
    <row r="158" spans="1:6" s="3" customFormat="1" ht="12.75">
      <c r="A158" s="2"/>
      <c r="B158" s="2"/>
      <c r="C158" s="2"/>
      <c r="D158" s="2"/>
      <c r="E158" s="2"/>
      <c r="F158" s="2"/>
    </row>
    <row r="159" spans="1:6" s="3" customFormat="1" ht="12.75">
      <c r="A159" s="2"/>
      <c r="B159" s="2"/>
      <c r="C159" s="2"/>
      <c r="D159" s="2"/>
      <c r="E159" s="2"/>
      <c r="F159" s="2"/>
    </row>
    <row r="160" spans="1:6" s="3" customFormat="1" ht="12.75">
      <c r="A160" s="2"/>
      <c r="B160" s="2"/>
      <c r="C160" s="2"/>
      <c r="D160" s="2"/>
      <c r="E160" s="2"/>
      <c r="F160" s="2"/>
    </row>
    <row r="161" spans="1:6" s="3" customFormat="1" ht="12.75">
      <c r="A161" s="2"/>
      <c r="B161" s="2"/>
      <c r="C161" s="2"/>
      <c r="D161" s="2"/>
      <c r="E161" s="2"/>
      <c r="F161" s="2"/>
    </row>
    <row r="162" spans="1:6" s="3" customFormat="1" ht="12.75">
      <c r="A162" s="2"/>
      <c r="B162" s="2"/>
      <c r="C162" s="2"/>
      <c r="D162" s="2"/>
      <c r="E162" s="2"/>
      <c r="F162" s="2"/>
    </row>
    <row r="163" spans="1:6" s="3" customFormat="1" ht="12.75">
      <c r="A163" s="2"/>
      <c r="B163" s="2"/>
      <c r="C163" s="2"/>
      <c r="D163" s="2"/>
      <c r="E163" s="2"/>
      <c r="F163" s="2"/>
    </row>
    <row r="164" spans="1:6" s="3" customFormat="1" ht="12.75">
      <c r="A164" s="2"/>
      <c r="B164" s="2"/>
      <c r="C164" s="2"/>
      <c r="D164" s="2"/>
      <c r="E164" s="2"/>
      <c r="F164" s="2"/>
    </row>
    <row r="165" spans="1:6" s="3" customFormat="1" ht="12.75">
      <c r="A165" s="2"/>
      <c r="B165" s="2"/>
      <c r="C165" s="2"/>
      <c r="D165" s="2"/>
      <c r="E165" s="2"/>
      <c r="F165" s="2"/>
    </row>
    <row r="166" spans="1:6" s="3" customFormat="1" ht="12.75">
      <c r="A166" s="2"/>
      <c r="B166" s="2"/>
      <c r="C166" s="2"/>
      <c r="D166" s="2"/>
      <c r="E166" s="2"/>
      <c r="F166" s="2"/>
    </row>
    <row r="167" spans="1:6" s="3" customFormat="1" ht="12.75">
      <c r="A167" s="2"/>
      <c r="B167" s="2"/>
      <c r="C167" s="2"/>
      <c r="D167" s="2"/>
      <c r="E167" s="2"/>
      <c r="F167" s="2"/>
    </row>
    <row r="168" spans="1:6" s="3" customFormat="1" ht="12.75">
      <c r="A168" s="2"/>
      <c r="B168" s="2"/>
      <c r="C168" s="2"/>
      <c r="D168" s="2"/>
      <c r="E168" s="2"/>
      <c r="F168" s="2"/>
    </row>
    <row r="169" spans="1:6" s="3" customFormat="1" ht="12.75">
      <c r="A169" s="2"/>
      <c r="B169" s="2"/>
      <c r="C169" s="2"/>
      <c r="D169" s="2"/>
      <c r="E169" s="2"/>
      <c r="F169" s="2"/>
    </row>
    <row r="170" spans="1:6" s="3" customFormat="1" ht="12.75">
      <c r="A170" s="2"/>
      <c r="B170" s="2"/>
      <c r="C170" s="2"/>
      <c r="D170" s="2"/>
      <c r="E170" s="2"/>
      <c r="F170" s="2"/>
    </row>
    <row r="171" spans="1:6" s="3" customFormat="1" ht="12.75">
      <c r="A171" s="2"/>
      <c r="B171" s="2"/>
      <c r="C171" s="2"/>
      <c r="D171" s="2"/>
      <c r="E171" s="2"/>
      <c r="F171" s="2"/>
    </row>
    <row r="172" spans="1:6" s="3" customFormat="1" ht="12.75">
      <c r="A172" s="2"/>
      <c r="B172" s="2"/>
      <c r="C172" s="2"/>
      <c r="D172" s="2"/>
      <c r="E172" s="2"/>
      <c r="F172" s="2"/>
    </row>
    <row r="173" spans="1:6" s="3" customFormat="1" ht="12.75">
      <c r="A173" s="2"/>
      <c r="B173" s="2"/>
      <c r="C173" s="2"/>
      <c r="D173" s="2"/>
      <c r="E173" s="2"/>
      <c r="F173" s="2"/>
    </row>
    <row r="174" spans="1:6" s="3" customFormat="1" ht="12.75">
      <c r="A174" s="2"/>
      <c r="B174" s="2"/>
      <c r="C174" s="2"/>
      <c r="D174" s="2"/>
      <c r="E174" s="2"/>
      <c r="F174" s="2"/>
    </row>
    <row r="175" spans="1:6" s="3" customFormat="1" ht="12.75">
      <c r="A175" s="2"/>
      <c r="B175" s="2"/>
      <c r="C175" s="2"/>
      <c r="D175" s="2"/>
      <c r="E175" s="2"/>
      <c r="F175" s="2"/>
    </row>
    <row r="176" spans="1:6" s="3" customFormat="1" ht="12.75">
      <c r="A176" s="2"/>
      <c r="B176" s="2"/>
      <c r="C176" s="2"/>
      <c r="D176" s="2"/>
      <c r="E176" s="2"/>
      <c r="F176" s="2"/>
    </row>
    <row r="177" spans="1:6" s="3" customFormat="1" ht="12.75">
      <c r="A177" s="2"/>
      <c r="B177" s="2"/>
      <c r="C177" s="2"/>
      <c r="D177" s="2"/>
      <c r="E177" s="2"/>
      <c r="F177" s="2"/>
    </row>
  </sheetData>
  <sheetProtection/>
  <mergeCells count="3">
    <mergeCell ref="B5:F5"/>
    <mergeCell ref="B8:F8"/>
    <mergeCell ref="B10:C10"/>
  </mergeCells>
  <printOptions/>
  <pageMargins left="0.7874015748031497" right="0.1968503937007874" top="0.7874015748031497" bottom="0.1968503937007874" header="0.5118110236220472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96"/>
  <sheetViews>
    <sheetView zoomScale="80" zoomScaleNormal="80" zoomScalePageLayoutView="0" workbookViewId="0" topLeftCell="A184">
      <selection activeCell="A1" sqref="A1:J191"/>
    </sheetView>
  </sheetViews>
  <sheetFormatPr defaultColWidth="9.125" defaultRowHeight="12.75"/>
  <cols>
    <col min="1" max="1" width="10.875" style="25" customWidth="1"/>
    <col min="2" max="2" width="45.375" style="25" customWidth="1"/>
    <col min="3" max="3" width="5.50390625" style="25" customWidth="1"/>
    <col min="4" max="4" width="6.375" style="25" customWidth="1"/>
    <col min="5" max="5" width="15.125" style="25" customWidth="1"/>
    <col min="6" max="6" width="5.875" style="25" customWidth="1"/>
    <col min="7" max="7" width="7.50390625" style="25" customWidth="1"/>
    <col min="8" max="8" width="12.125" style="25" customWidth="1"/>
    <col min="9" max="9" width="11.875" style="25" customWidth="1"/>
    <col min="10" max="10" width="12.375" style="25" customWidth="1"/>
    <col min="11" max="11" width="10.125" style="25" customWidth="1"/>
    <col min="12" max="12" width="8.50390625" style="25" customWidth="1"/>
    <col min="13" max="13" width="14.125" style="25" customWidth="1"/>
    <col min="14" max="17" width="13.375" style="25" customWidth="1"/>
    <col min="18" max="18" width="10.875" style="20" customWidth="1"/>
    <col min="19" max="19" width="17.50390625" style="20" customWidth="1"/>
    <col min="20" max="20" width="17.375" style="20" customWidth="1"/>
    <col min="21" max="21" width="20.625" style="20" customWidth="1"/>
    <col min="22" max="22" width="16.00390625" style="25" customWidth="1"/>
    <col min="23" max="23" width="15.375" style="25" customWidth="1"/>
    <col min="24" max="25" width="9.125" style="25" customWidth="1"/>
    <col min="26" max="26" width="13.875" style="25" customWidth="1"/>
    <col min="27" max="27" width="14.875" style="25" customWidth="1"/>
    <col min="28" max="16384" width="9.125" style="25" customWidth="1"/>
  </cols>
  <sheetData>
    <row r="1" spans="1:21" ht="17.25" customHeight="1">
      <c r="A1" s="1"/>
      <c r="B1" s="1"/>
      <c r="C1" s="1"/>
      <c r="D1" s="1"/>
      <c r="E1" s="1"/>
      <c r="G1" s="24"/>
      <c r="H1" s="24"/>
      <c r="I1" s="17" t="s">
        <v>130</v>
      </c>
      <c r="J1" s="29"/>
      <c r="R1" s="25"/>
      <c r="S1" s="25"/>
      <c r="T1" s="25"/>
      <c r="U1" s="25"/>
    </row>
    <row r="2" spans="1:21" ht="9.75" customHeight="1">
      <c r="A2" s="1"/>
      <c r="B2" s="1"/>
      <c r="C2" s="1"/>
      <c r="D2" s="1"/>
      <c r="E2" s="1"/>
      <c r="G2" s="24"/>
      <c r="H2" s="24"/>
      <c r="I2" s="17"/>
      <c r="J2" s="29"/>
      <c r="R2" s="25"/>
      <c r="S2" s="25"/>
      <c r="T2" s="25"/>
      <c r="U2" s="25"/>
    </row>
    <row r="3" spans="1:21" ht="10.5" customHeight="1">
      <c r="A3" s="1"/>
      <c r="B3" s="1"/>
      <c r="C3" s="1"/>
      <c r="D3" s="1"/>
      <c r="E3" s="1"/>
      <c r="G3" s="24"/>
      <c r="H3" s="24"/>
      <c r="I3" s="17"/>
      <c r="J3" s="29"/>
      <c r="R3" s="25"/>
      <c r="S3" s="25"/>
      <c r="T3" s="25"/>
      <c r="U3" s="25"/>
    </row>
    <row r="4" spans="1:21" ht="12.75">
      <c r="A4" s="1"/>
      <c r="B4" s="28" t="s">
        <v>193</v>
      </c>
      <c r="C4" s="28"/>
      <c r="D4" s="26"/>
      <c r="E4" s="26"/>
      <c r="F4" s="26"/>
      <c r="G4" s="24"/>
      <c r="H4" s="1"/>
      <c r="I4" s="1"/>
      <c r="J4" s="24"/>
      <c r="R4" s="25"/>
      <c r="S4" s="25"/>
      <c r="T4" s="25"/>
      <c r="U4" s="25"/>
    </row>
    <row r="5" spans="1:21" ht="17.25">
      <c r="A5" s="1"/>
      <c r="B5" s="151" t="s">
        <v>192</v>
      </c>
      <c r="C5" s="151"/>
      <c r="D5" s="151"/>
      <c r="E5" s="151"/>
      <c r="F5" s="151"/>
      <c r="G5" s="34"/>
      <c r="H5" s="34"/>
      <c r="I5" s="34"/>
      <c r="J5" s="24"/>
      <c r="R5" s="25"/>
      <c r="S5" s="25"/>
      <c r="T5" s="25"/>
      <c r="U5" s="25"/>
    </row>
    <row r="6" spans="1:21" ht="15" customHeight="1">
      <c r="A6" s="1"/>
      <c r="B6" s="21" t="s">
        <v>194</v>
      </c>
      <c r="C6" s="21"/>
      <c r="D6" s="21"/>
      <c r="E6" s="21"/>
      <c r="F6" s="21"/>
      <c r="G6" s="35"/>
      <c r="H6" s="35"/>
      <c r="I6" s="35"/>
      <c r="J6" s="24"/>
      <c r="M6" s="27" t="s">
        <v>191</v>
      </c>
      <c r="N6" s="24"/>
      <c r="O6" s="24"/>
      <c r="P6" s="24"/>
      <c r="R6" s="25"/>
      <c r="S6" s="25"/>
      <c r="T6" s="25"/>
      <c r="U6" s="25"/>
    </row>
    <row r="7" spans="1:21" ht="15" customHeight="1">
      <c r="A7" s="1"/>
      <c r="B7" s="21" t="s">
        <v>198</v>
      </c>
      <c r="C7" s="21"/>
      <c r="D7" s="21"/>
      <c r="E7" s="21"/>
      <c r="F7" s="21"/>
      <c r="G7" s="35"/>
      <c r="H7" s="35"/>
      <c r="I7" s="35"/>
      <c r="J7" s="24"/>
      <c r="M7" s="27" t="s">
        <v>79</v>
      </c>
      <c r="N7" s="24"/>
      <c r="O7" s="24"/>
      <c r="P7" s="24"/>
      <c r="R7" s="25"/>
      <c r="S7" s="25"/>
      <c r="T7" s="25"/>
      <c r="U7" s="25"/>
    </row>
    <row r="8" spans="1:21" ht="12.75" customHeight="1">
      <c r="A8" s="1"/>
      <c r="B8" s="155" t="s">
        <v>484</v>
      </c>
      <c r="C8" s="155"/>
      <c r="D8" s="155"/>
      <c r="E8" s="155"/>
      <c r="F8" s="155"/>
      <c r="G8" s="35"/>
      <c r="H8" s="35"/>
      <c r="I8" s="35"/>
      <c r="J8" s="24"/>
      <c r="M8" s="27" t="s">
        <v>80</v>
      </c>
      <c r="N8" s="24"/>
      <c r="O8" s="24"/>
      <c r="P8" s="24"/>
      <c r="R8" s="25"/>
      <c r="S8" s="25"/>
      <c r="T8" s="25"/>
      <c r="U8" s="25"/>
    </row>
    <row r="9" spans="1:21" ht="15" customHeight="1">
      <c r="A9" s="1"/>
      <c r="B9" s="1"/>
      <c r="C9" s="1"/>
      <c r="D9" s="1"/>
      <c r="E9" s="1"/>
      <c r="F9" s="1"/>
      <c r="G9" s="24"/>
      <c r="H9" s="24"/>
      <c r="I9" s="1" t="s">
        <v>180</v>
      </c>
      <c r="J9" s="24"/>
      <c r="M9" s="27" t="s">
        <v>485</v>
      </c>
      <c r="N9" s="24"/>
      <c r="O9" s="24"/>
      <c r="P9" s="24"/>
      <c r="R9" s="25"/>
      <c r="S9" s="25"/>
      <c r="T9" s="25"/>
      <c r="U9" s="25"/>
    </row>
    <row r="10" spans="1:21" ht="77.25" customHeight="1">
      <c r="A10" s="36" t="s">
        <v>0</v>
      </c>
      <c r="B10" s="31" t="s">
        <v>81</v>
      </c>
      <c r="C10" s="31" t="s">
        <v>82</v>
      </c>
      <c r="D10" s="31" t="s">
        <v>83</v>
      </c>
      <c r="E10" s="31" t="s">
        <v>84</v>
      </c>
      <c r="F10" s="31" t="s">
        <v>85</v>
      </c>
      <c r="G10" s="31" t="s">
        <v>479</v>
      </c>
      <c r="H10" s="31" t="s">
        <v>225</v>
      </c>
      <c r="I10" s="37" t="s">
        <v>480</v>
      </c>
      <c r="J10" s="37" t="s">
        <v>483</v>
      </c>
      <c r="M10" s="31"/>
      <c r="R10" s="25"/>
      <c r="S10" s="25"/>
      <c r="T10" s="25"/>
      <c r="U10" s="25"/>
    </row>
    <row r="11" spans="1:21" ht="17.25" customHeight="1">
      <c r="A11" s="93" t="s">
        <v>482</v>
      </c>
      <c r="B11" s="98" t="s">
        <v>179</v>
      </c>
      <c r="C11" s="98" t="s">
        <v>133</v>
      </c>
      <c r="D11" s="97"/>
      <c r="E11" s="97"/>
      <c r="F11" s="97"/>
      <c r="G11" s="101"/>
      <c r="H11" s="101">
        <f>H13+H18</f>
        <v>6769.4000000000015</v>
      </c>
      <c r="I11" s="101">
        <f>I13+I18</f>
        <v>2398.19848</v>
      </c>
      <c r="J11" s="125">
        <f>I11/H11</f>
        <v>0.35427046414748714</v>
      </c>
      <c r="R11" s="25"/>
      <c r="S11" s="25"/>
      <c r="T11" s="25"/>
      <c r="U11" s="25"/>
    </row>
    <row r="12" spans="1:21" ht="16.5" customHeight="1">
      <c r="A12" s="100" t="s">
        <v>87</v>
      </c>
      <c r="B12" s="102" t="s">
        <v>88</v>
      </c>
      <c r="C12" s="97"/>
      <c r="D12" s="98" t="s">
        <v>89</v>
      </c>
      <c r="E12" s="98"/>
      <c r="F12" s="98"/>
      <c r="G12" s="99"/>
      <c r="H12" s="130">
        <f>H13+H18</f>
        <v>6769.4000000000015</v>
      </c>
      <c r="I12" s="130">
        <f>I13+I18</f>
        <v>2398.19848</v>
      </c>
      <c r="J12" s="125">
        <f aca="true" t="shared" si="0" ref="J12:J76">I12/H12</f>
        <v>0.35427046414748714</v>
      </c>
      <c r="R12" s="25"/>
      <c r="S12" s="25"/>
      <c r="T12" s="25"/>
      <c r="U12" s="25"/>
    </row>
    <row r="13" spans="1:21" ht="39" customHeight="1">
      <c r="A13" s="100" t="s">
        <v>4</v>
      </c>
      <c r="B13" s="102" t="s">
        <v>90</v>
      </c>
      <c r="C13" s="98"/>
      <c r="D13" s="98" t="s">
        <v>91</v>
      </c>
      <c r="E13" s="98"/>
      <c r="F13" s="98"/>
      <c r="G13" s="99"/>
      <c r="H13" s="103">
        <f>H14</f>
        <v>1214.1</v>
      </c>
      <c r="I13" s="103">
        <f>I14</f>
        <v>617.3720900000001</v>
      </c>
      <c r="J13" s="125">
        <f t="shared" si="0"/>
        <v>0.5085018449880571</v>
      </c>
      <c r="K13" s="128">
        <f>I13</f>
        <v>617.3720900000001</v>
      </c>
      <c r="R13" s="25"/>
      <c r="S13" s="25"/>
      <c r="T13" s="25"/>
      <c r="U13" s="25"/>
    </row>
    <row r="14" spans="1:21" ht="24" customHeight="1">
      <c r="A14" s="100" t="s">
        <v>72</v>
      </c>
      <c r="B14" s="102" t="s">
        <v>92</v>
      </c>
      <c r="C14" s="98" t="s">
        <v>133</v>
      </c>
      <c r="D14" s="98" t="s">
        <v>91</v>
      </c>
      <c r="E14" s="98" t="s">
        <v>155</v>
      </c>
      <c r="F14" s="98"/>
      <c r="G14" s="99"/>
      <c r="H14" s="103">
        <f>H15</f>
        <v>1214.1</v>
      </c>
      <c r="I14" s="103">
        <f>I15</f>
        <v>617.3720900000001</v>
      </c>
      <c r="J14" s="125">
        <f t="shared" si="0"/>
        <v>0.5085018449880571</v>
      </c>
      <c r="R14" s="25"/>
      <c r="S14" s="25"/>
      <c r="T14" s="25"/>
      <c r="U14" s="25"/>
    </row>
    <row r="15" spans="1:21" ht="15.75" customHeight="1">
      <c r="A15" s="95" t="s">
        <v>226</v>
      </c>
      <c r="B15" s="96" t="s">
        <v>227</v>
      </c>
      <c r="C15" s="97" t="s">
        <v>133</v>
      </c>
      <c r="D15" s="97" t="s">
        <v>91</v>
      </c>
      <c r="E15" s="97" t="s">
        <v>155</v>
      </c>
      <c r="F15" s="97" t="s">
        <v>228</v>
      </c>
      <c r="G15" s="97" t="s">
        <v>229</v>
      </c>
      <c r="H15" s="131">
        <f>H16+H17</f>
        <v>1214.1</v>
      </c>
      <c r="I15" s="131">
        <f>I16+I17</f>
        <v>617.3720900000001</v>
      </c>
      <c r="J15" s="124">
        <f t="shared" si="0"/>
        <v>0.5085018449880571</v>
      </c>
      <c r="R15" s="25"/>
      <c r="S15" s="25"/>
      <c r="T15" s="25"/>
      <c r="U15" s="25"/>
    </row>
    <row r="16" spans="1:21" ht="15.75" customHeight="1">
      <c r="A16" s="95" t="s">
        <v>230</v>
      </c>
      <c r="B16" s="96" t="s">
        <v>231</v>
      </c>
      <c r="C16" s="97" t="s">
        <v>133</v>
      </c>
      <c r="D16" s="97" t="s">
        <v>91</v>
      </c>
      <c r="E16" s="97" t="s">
        <v>155</v>
      </c>
      <c r="F16" s="97" t="s">
        <v>228</v>
      </c>
      <c r="G16" s="97" t="s">
        <v>232</v>
      </c>
      <c r="H16" s="131">
        <v>942.5</v>
      </c>
      <c r="I16" s="132">
        <v>487.77334</v>
      </c>
      <c r="J16" s="124">
        <f t="shared" si="0"/>
        <v>0.5175313952254642</v>
      </c>
      <c r="R16" s="25"/>
      <c r="S16" s="25"/>
      <c r="T16" s="25"/>
      <c r="U16" s="25"/>
    </row>
    <row r="17" spans="1:21" ht="16.5" customHeight="1">
      <c r="A17" s="95" t="s">
        <v>233</v>
      </c>
      <c r="B17" s="96" t="s">
        <v>234</v>
      </c>
      <c r="C17" s="97" t="s">
        <v>133</v>
      </c>
      <c r="D17" s="97" t="s">
        <v>91</v>
      </c>
      <c r="E17" s="97" t="s">
        <v>155</v>
      </c>
      <c r="F17" s="97" t="s">
        <v>235</v>
      </c>
      <c r="G17" s="97" t="s">
        <v>236</v>
      </c>
      <c r="H17" s="131">
        <v>271.6</v>
      </c>
      <c r="I17" s="132">
        <v>129.59875</v>
      </c>
      <c r="J17" s="124">
        <f t="shared" si="0"/>
        <v>0.4771677098674521</v>
      </c>
      <c r="R17" s="25"/>
      <c r="S17" s="25"/>
      <c r="T17" s="25"/>
      <c r="U17" s="25"/>
    </row>
    <row r="18" spans="1:21" ht="51.75" customHeight="1">
      <c r="A18" s="100" t="s">
        <v>33</v>
      </c>
      <c r="B18" s="102" t="s">
        <v>237</v>
      </c>
      <c r="C18" s="98"/>
      <c r="D18" s="98" t="s">
        <v>93</v>
      </c>
      <c r="E18" s="98"/>
      <c r="F18" s="98"/>
      <c r="G18" s="99"/>
      <c r="H18" s="103">
        <f>SUM(H19+H23+H26+H44)</f>
        <v>5555.300000000001</v>
      </c>
      <c r="I18" s="103">
        <f>SUM(I19+I23+I26+I44)</f>
        <v>1780.8263900000002</v>
      </c>
      <c r="J18" s="125">
        <f t="shared" si="0"/>
        <v>0.3205634961208215</v>
      </c>
      <c r="K18" s="128">
        <f>I18</f>
        <v>1780.8263900000002</v>
      </c>
      <c r="R18" s="25"/>
      <c r="S18" s="25"/>
      <c r="T18" s="25"/>
      <c r="U18" s="25"/>
    </row>
    <row r="19" spans="1:21" ht="38.25" customHeight="1">
      <c r="A19" s="100" t="s">
        <v>36</v>
      </c>
      <c r="B19" s="102" t="s">
        <v>156</v>
      </c>
      <c r="C19" s="98" t="s">
        <v>133</v>
      </c>
      <c r="D19" s="98" t="s">
        <v>93</v>
      </c>
      <c r="E19" s="98" t="s">
        <v>157</v>
      </c>
      <c r="F19" s="98"/>
      <c r="G19" s="99"/>
      <c r="H19" s="103">
        <f>H20</f>
        <v>1030.1000000000001</v>
      </c>
      <c r="I19" s="103">
        <f>I20</f>
        <v>445.32800000000003</v>
      </c>
      <c r="J19" s="125">
        <f t="shared" si="0"/>
        <v>0.4323153091932822</v>
      </c>
      <c r="R19" s="25"/>
      <c r="S19" s="25"/>
      <c r="T19" s="25"/>
      <c r="U19" s="25"/>
    </row>
    <row r="20" spans="1:21" ht="20.25" customHeight="1">
      <c r="A20" s="95" t="s">
        <v>238</v>
      </c>
      <c r="B20" s="96" t="s">
        <v>227</v>
      </c>
      <c r="C20" s="97" t="s">
        <v>133</v>
      </c>
      <c r="D20" s="97" t="s">
        <v>93</v>
      </c>
      <c r="E20" s="97" t="s">
        <v>157</v>
      </c>
      <c r="F20" s="97" t="s">
        <v>228</v>
      </c>
      <c r="G20" s="97" t="s">
        <v>229</v>
      </c>
      <c r="H20" s="131">
        <f>H21+H22</f>
        <v>1030.1000000000001</v>
      </c>
      <c r="I20" s="131">
        <f>I21+I22</f>
        <v>445.32800000000003</v>
      </c>
      <c r="J20" s="124">
        <f t="shared" si="0"/>
        <v>0.4323153091932822</v>
      </c>
      <c r="R20" s="25"/>
      <c r="S20" s="25"/>
      <c r="T20" s="25"/>
      <c r="U20" s="25"/>
    </row>
    <row r="21" spans="1:21" ht="18" customHeight="1">
      <c r="A21" s="95" t="s">
        <v>239</v>
      </c>
      <c r="B21" s="96" t="s">
        <v>231</v>
      </c>
      <c r="C21" s="97" t="s">
        <v>133</v>
      </c>
      <c r="D21" s="97" t="s">
        <v>93</v>
      </c>
      <c r="E21" s="97" t="s">
        <v>157</v>
      </c>
      <c r="F21" s="97" t="s">
        <v>228</v>
      </c>
      <c r="G21" s="97" t="s">
        <v>232</v>
      </c>
      <c r="H21" s="131">
        <v>791.7</v>
      </c>
      <c r="I21" s="132">
        <v>347.6</v>
      </c>
      <c r="J21" s="124">
        <f t="shared" si="0"/>
        <v>0.43905519767588735</v>
      </c>
      <c r="R21" s="25"/>
      <c r="S21" s="25"/>
      <c r="T21" s="25"/>
      <c r="U21" s="25"/>
    </row>
    <row r="22" spans="1:21" ht="17.25" customHeight="1">
      <c r="A22" s="95" t="s">
        <v>240</v>
      </c>
      <c r="B22" s="96" t="s">
        <v>234</v>
      </c>
      <c r="C22" s="97" t="s">
        <v>133</v>
      </c>
      <c r="D22" s="97" t="s">
        <v>93</v>
      </c>
      <c r="E22" s="97" t="s">
        <v>157</v>
      </c>
      <c r="F22" s="97" t="s">
        <v>235</v>
      </c>
      <c r="G22" s="97" t="s">
        <v>236</v>
      </c>
      <c r="H22" s="131">
        <v>238.4</v>
      </c>
      <c r="I22" s="132">
        <v>97.728</v>
      </c>
      <c r="J22" s="124">
        <f t="shared" si="0"/>
        <v>0.4099328859060402</v>
      </c>
      <c r="R22" s="25"/>
      <c r="S22" s="25"/>
      <c r="T22" s="25"/>
      <c r="U22" s="25"/>
    </row>
    <row r="23" spans="1:21" ht="51.75" customHeight="1">
      <c r="A23" s="100" t="s">
        <v>38</v>
      </c>
      <c r="B23" s="102" t="s">
        <v>241</v>
      </c>
      <c r="C23" s="97" t="s">
        <v>133</v>
      </c>
      <c r="D23" s="98" t="s">
        <v>93</v>
      </c>
      <c r="E23" s="98" t="s">
        <v>158</v>
      </c>
      <c r="F23" s="98"/>
      <c r="G23" s="99"/>
      <c r="H23" s="103">
        <f>H24</f>
        <v>124.8</v>
      </c>
      <c r="I23" s="103">
        <f>I24</f>
        <v>62.4</v>
      </c>
      <c r="J23" s="125">
        <f t="shared" si="0"/>
        <v>0.5</v>
      </c>
      <c r="R23" s="25"/>
      <c r="S23" s="25"/>
      <c r="T23" s="25"/>
      <c r="U23" s="25"/>
    </row>
    <row r="24" spans="1:21" ht="17.25" customHeight="1">
      <c r="A24" s="95" t="s">
        <v>242</v>
      </c>
      <c r="B24" s="96" t="s">
        <v>243</v>
      </c>
      <c r="C24" s="97" t="s">
        <v>133</v>
      </c>
      <c r="D24" s="97" t="s">
        <v>93</v>
      </c>
      <c r="E24" s="97" t="s">
        <v>158</v>
      </c>
      <c r="F24" s="97" t="s">
        <v>244</v>
      </c>
      <c r="G24" s="97" t="s">
        <v>245</v>
      </c>
      <c r="H24" s="131">
        <f>H25</f>
        <v>124.8</v>
      </c>
      <c r="I24" s="131">
        <f>I25</f>
        <v>62.4</v>
      </c>
      <c r="J24" s="124">
        <f t="shared" si="0"/>
        <v>0.5</v>
      </c>
      <c r="R24" s="25"/>
      <c r="S24" s="25"/>
      <c r="T24" s="25"/>
      <c r="U24" s="25"/>
    </row>
    <row r="25" spans="1:21" ht="18" customHeight="1">
      <c r="A25" s="95" t="s">
        <v>240</v>
      </c>
      <c r="B25" s="96" t="s">
        <v>246</v>
      </c>
      <c r="C25" s="97" t="s">
        <v>133</v>
      </c>
      <c r="D25" s="97" t="s">
        <v>93</v>
      </c>
      <c r="E25" s="97" t="s">
        <v>158</v>
      </c>
      <c r="F25" s="97" t="s">
        <v>244</v>
      </c>
      <c r="G25" s="97" t="s">
        <v>247</v>
      </c>
      <c r="H25" s="131">
        <v>124.8</v>
      </c>
      <c r="I25" s="132">
        <v>62.4</v>
      </c>
      <c r="J25" s="124">
        <f t="shared" si="0"/>
        <v>0.5</v>
      </c>
      <c r="R25" s="25"/>
      <c r="S25" s="25"/>
      <c r="T25" s="25"/>
      <c r="U25" s="25"/>
    </row>
    <row r="26" spans="1:21" ht="42" customHeight="1">
      <c r="A26" s="100" t="s">
        <v>248</v>
      </c>
      <c r="B26" s="102" t="s">
        <v>134</v>
      </c>
      <c r="C26" s="97" t="s">
        <v>133</v>
      </c>
      <c r="D26" s="98" t="s">
        <v>93</v>
      </c>
      <c r="E26" s="98" t="s">
        <v>159</v>
      </c>
      <c r="F26" s="98"/>
      <c r="G26" s="99"/>
      <c r="H26" s="103">
        <f>+H27+H31+H37+H42+H43</f>
        <v>4328.400000000001</v>
      </c>
      <c r="I26" s="103">
        <f>+I27+I31+I37+I42+I43</f>
        <v>1237.09839</v>
      </c>
      <c r="J26" s="125">
        <f t="shared" si="0"/>
        <v>0.2858096271139451</v>
      </c>
      <c r="R26" s="25"/>
      <c r="S26" s="25"/>
      <c r="T26" s="25"/>
      <c r="U26" s="25"/>
    </row>
    <row r="27" spans="1:21" ht="18.75" customHeight="1">
      <c r="A27" s="95" t="s">
        <v>249</v>
      </c>
      <c r="B27" s="96" t="s">
        <v>227</v>
      </c>
      <c r="C27" s="97" t="s">
        <v>133</v>
      </c>
      <c r="D27" s="97" t="s">
        <v>93</v>
      </c>
      <c r="E27" s="97" t="s">
        <v>159</v>
      </c>
      <c r="F27" s="97" t="s">
        <v>228</v>
      </c>
      <c r="G27" s="97" t="s">
        <v>229</v>
      </c>
      <c r="H27" s="103">
        <f>H28+H30+H29</f>
        <v>3600</v>
      </c>
      <c r="I27" s="103">
        <f>I28+I30+I29</f>
        <v>1042.41288</v>
      </c>
      <c r="J27" s="125">
        <f t="shared" si="0"/>
        <v>0.2895591333333334</v>
      </c>
      <c r="R27" s="25"/>
      <c r="S27" s="25"/>
      <c r="T27" s="25"/>
      <c r="U27" s="25"/>
    </row>
    <row r="28" spans="1:21" ht="16.5" customHeight="1">
      <c r="A28" s="95" t="s">
        <v>250</v>
      </c>
      <c r="B28" s="96" t="s">
        <v>231</v>
      </c>
      <c r="C28" s="97" t="s">
        <v>133</v>
      </c>
      <c r="D28" s="97" t="s">
        <v>93</v>
      </c>
      <c r="E28" s="97" t="s">
        <v>159</v>
      </c>
      <c r="F28" s="97" t="s">
        <v>228</v>
      </c>
      <c r="G28" s="97" t="s">
        <v>232</v>
      </c>
      <c r="H28" s="131">
        <v>2763.9</v>
      </c>
      <c r="I28" s="132">
        <v>809.98045</v>
      </c>
      <c r="J28" s="124">
        <f t="shared" si="0"/>
        <v>0.29305707514743656</v>
      </c>
      <c r="R28" s="25"/>
      <c r="S28" s="25"/>
      <c r="T28" s="25"/>
      <c r="U28" s="25"/>
    </row>
    <row r="29" spans="1:21" ht="15" customHeight="1">
      <c r="A29" s="95" t="s">
        <v>251</v>
      </c>
      <c r="B29" s="96" t="s">
        <v>252</v>
      </c>
      <c r="C29" s="97" t="s">
        <v>133</v>
      </c>
      <c r="D29" s="97" t="s">
        <v>93</v>
      </c>
      <c r="E29" s="97" t="s">
        <v>159</v>
      </c>
      <c r="F29" s="97" t="s">
        <v>253</v>
      </c>
      <c r="G29" s="97" t="s">
        <v>254</v>
      </c>
      <c r="H29" s="131">
        <v>0.6</v>
      </c>
      <c r="I29" s="132">
        <v>0.25</v>
      </c>
      <c r="J29" s="124">
        <f t="shared" si="0"/>
        <v>0.4166666666666667</v>
      </c>
      <c r="R29" s="25"/>
      <c r="S29" s="25"/>
      <c r="T29" s="25"/>
      <c r="U29" s="25"/>
    </row>
    <row r="30" spans="1:21" ht="16.5" customHeight="1">
      <c r="A30" s="95" t="s">
        <v>251</v>
      </c>
      <c r="B30" s="96" t="s">
        <v>234</v>
      </c>
      <c r="C30" s="97" t="s">
        <v>133</v>
      </c>
      <c r="D30" s="97" t="s">
        <v>93</v>
      </c>
      <c r="E30" s="97" t="s">
        <v>159</v>
      </c>
      <c r="F30" s="97" t="s">
        <v>235</v>
      </c>
      <c r="G30" s="97" t="s">
        <v>236</v>
      </c>
      <c r="H30" s="131">
        <f>836.1-0.6</f>
        <v>835.5</v>
      </c>
      <c r="I30" s="132">
        <f>279.88961-47.70718</f>
        <v>232.18243</v>
      </c>
      <c r="J30" s="124">
        <f t="shared" si="0"/>
        <v>0.2778963853979653</v>
      </c>
      <c r="R30" s="25"/>
      <c r="S30" s="25"/>
      <c r="T30" s="25"/>
      <c r="U30" s="25"/>
    </row>
    <row r="31" spans="1:21" ht="17.25" customHeight="1">
      <c r="A31" s="95" t="s">
        <v>255</v>
      </c>
      <c r="B31" s="96" t="s">
        <v>243</v>
      </c>
      <c r="C31" s="97" t="s">
        <v>133</v>
      </c>
      <c r="D31" s="97" t="s">
        <v>93</v>
      </c>
      <c r="E31" s="97" t="s">
        <v>159</v>
      </c>
      <c r="F31" s="97" t="s">
        <v>256</v>
      </c>
      <c r="G31" s="97" t="s">
        <v>245</v>
      </c>
      <c r="H31" s="131">
        <f>SUM(H32:H36)</f>
        <v>412.8</v>
      </c>
      <c r="I31" s="131">
        <f>SUM(I32:I36)</f>
        <v>166.92351000000002</v>
      </c>
      <c r="J31" s="124">
        <f t="shared" si="0"/>
        <v>0.40436896802325584</v>
      </c>
      <c r="R31" s="25"/>
      <c r="S31" s="25"/>
      <c r="T31" s="25"/>
      <c r="U31" s="25"/>
    </row>
    <row r="32" spans="1:21" ht="17.25" customHeight="1">
      <c r="A32" s="95" t="s">
        <v>257</v>
      </c>
      <c r="B32" s="96" t="s">
        <v>258</v>
      </c>
      <c r="C32" s="97" t="s">
        <v>133</v>
      </c>
      <c r="D32" s="97" t="s">
        <v>93</v>
      </c>
      <c r="E32" s="97" t="s">
        <v>159</v>
      </c>
      <c r="F32" s="97" t="s">
        <v>259</v>
      </c>
      <c r="G32" s="97" t="s">
        <v>260</v>
      </c>
      <c r="H32" s="131">
        <v>24</v>
      </c>
      <c r="I32" s="132">
        <v>6.5</v>
      </c>
      <c r="J32" s="124">
        <f t="shared" si="0"/>
        <v>0.2708333333333333</v>
      </c>
      <c r="R32" s="25"/>
      <c r="S32" s="25"/>
      <c r="T32" s="25"/>
      <c r="U32" s="25"/>
    </row>
    <row r="33" spans="1:21" ht="16.5" customHeight="1">
      <c r="A33" s="95" t="s">
        <v>261</v>
      </c>
      <c r="B33" s="96" t="s">
        <v>262</v>
      </c>
      <c r="C33" s="97" t="s">
        <v>133</v>
      </c>
      <c r="D33" s="97" t="s">
        <v>93</v>
      </c>
      <c r="E33" s="97" t="s">
        <v>159</v>
      </c>
      <c r="F33" s="97" t="s">
        <v>259</v>
      </c>
      <c r="G33" s="97" t="s">
        <v>263</v>
      </c>
      <c r="H33" s="131">
        <v>103.3</v>
      </c>
      <c r="I33" s="132">
        <v>56.502</v>
      </c>
      <c r="J33" s="124">
        <f t="shared" si="0"/>
        <v>0.5469699903194579</v>
      </c>
      <c r="R33" s="25"/>
      <c r="S33" s="25"/>
      <c r="T33" s="25"/>
      <c r="U33" s="25"/>
    </row>
    <row r="34" spans="1:21" ht="18.75" customHeight="1">
      <c r="A34" s="95" t="s">
        <v>264</v>
      </c>
      <c r="B34" s="96" t="s">
        <v>262</v>
      </c>
      <c r="C34" s="97" t="s">
        <v>133</v>
      </c>
      <c r="D34" s="97" t="s">
        <v>93</v>
      </c>
      <c r="E34" s="97" t="s">
        <v>159</v>
      </c>
      <c r="F34" s="97" t="s">
        <v>265</v>
      </c>
      <c r="G34" s="97" t="s">
        <v>263</v>
      </c>
      <c r="H34" s="131">
        <v>125</v>
      </c>
      <c r="I34" s="132">
        <v>67.47</v>
      </c>
      <c r="J34" s="124">
        <f t="shared" si="0"/>
        <v>0.53976</v>
      </c>
      <c r="R34" s="25"/>
      <c r="S34" s="25"/>
      <c r="T34" s="25"/>
      <c r="U34" s="25"/>
    </row>
    <row r="35" spans="1:21" ht="16.5" customHeight="1">
      <c r="A35" s="95" t="s">
        <v>266</v>
      </c>
      <c r="B35" s="96" t="s">
        <v>267</v>
      </c>
      <c r="C35" s="97" t="s">
        <v>133</v>
      </c>
      <c r="D35" s="97" t="s">
        <v>93</v>
      </c>
      <c r="E35" s="97" t="s">
        <v>159</v>
      </c>
      <c r="F35" s="97" t="s">
        <v>259</v>
      </c>
      <c r="G35" s="97" t="s">
        <v>247</v>
      </c>
      <c r="H35" s="131">
        <v>5</v>
      </c>
      <c r="I35" s="132">
        <v>4.9</v>
      </c>
      <c r="J35" s="124">
        <f t="shared" si="0"/>
        <v>0.9800000000000001</v>
      </c>
      <c r="R35" s="25"/>
      <c r="S35" s="25"/>
      <c r="T35" s="25"/>
      <c r="U35" s="25"/>
    </row>
    <row r="36" spans="1:21" ht="15.75" customHeight="1">
      <c r="A36" s="95" t="s">
        <v>266</v>
      </c>
      <c r="B36" s="96" t="s">
        <v>267</v>
      </c>
      <c r="C36" s="97" t="s">
        <v>133</v>
      </c>
      <c r="D36" s="97" t="s">
        <v>93</v>
      </c>
      <c r="E36" s="97" t="s">
        <v>159</v>
      </c>
      <c r="F36" s="97" t="s">
        <v>265</v>
      </c>
      <c r="G36" s="97" t="s">
        <v>247</v>
      </c>
      <c r="H36" s="131">
        <v>155.5</v>
      </c>
      <c r="I36" s="132">
        <v>31.55151</v>
      </c>
      <c r="J36" s="124">
        <f t="shared" si="0"/>
        <v>0.20290360128617363</v>
      </c>
      <c r="R36" s="25"/>
      <c r="S36" s="25"/>
      <c r="T36" s="25"/>
      <c r="U36" s="25"/>
    </row>
    <row r="37" spans="1:21" ht="18" customHeight="1">
      <c r="A37" s="95" t="s">
        <v>268</v>
      </c>
      <c r="B37" s="96" t="s">
        <v>269</v>
      </c>
      <c r="C37" s="97" t="s">
        <v>133</v>
      </c>
      <c r="D37" s="97" t="s">
        <v>93</v>
      </c>
      <c r="E37" s="97" t="s">
        <v>159</v>
      </c>
      <c r="F37" s="97" t="s">
        <v>256</v>
      </c>
      <c r="G37" s="97" t="s">
        <v>8</v>
      </c>
      <c r="H37" s="131">
        <f>H38+H39+H40+H41</f>
        <v>310.2</v>
      </c>
      <c r="I37" s="131">
        <f>I38+I39+I40+I41</f>
        <v>27.494</v>
      </c>
      <c r="J37" s="124">
        <f t="shared" si="0"/>
        <v>0.08863313990973566</v>
      </c>
      <c r="R37" s="25"/>
      <c r="S37" s="25"/>
      <c r="T37" s="25"/>
      <c r="U37" s="25"/>
    </row>
    <row r="38" spans="1:21" ht="21.75" customHeight="1">
      <c r="A38" s="95" t="s">
        <v>270</v>
      </c>
      <c r="B38" s="96" t="s">
        <v>271</v>
      </c>
      <c r="C38" s="97" t="s">
        <v>133</v>
      </c>
      <c r="D38" s="97" t="s">
        <v>93</v>
      </c>
      <c r="E38" s="97" t="s">
        <v>159</v>
      </c>
      <c r="F38" s="97" t="s">
        <v>259</v>
      </c>
      <c r="G38" s="97" t="s">
        <v>272</v>
      </c>
      <c r="H38" s="131">
        <v>20</v>
      </c>
      <c r="I38" s="132">
        <v>0</v>
      </c>
      <c r="J38" s="124">
        <f t="shared" si="0"/>
        <v>0</v>
      </c>
      <c r="R38" s="25"/>
      <c r="S38" s="25"/>
      <c r="T38" s="25"/>
      <c r="U38" s="25"/>
    </row>
    <row r="39" spans="1:21" ht="20.25" customHeight="1">
      <c r="A39" s="95" t="s">
        <v>273</v>
      </c>
      <c r="B39" s="96" t="s">
        <v>271</v>
      </c>
      <c r="C39" s="97" t="s">
        <v>133</v>
      </c>
      <c r="D39" s="97" t="s">
        <v>93</v>
      </c>
      <c r="E39" s="97" t="s">
        <v>159</v>
      </c>
      <c r="F39" s="97" t="s">
        <v>265</v>
      </c>
      <c r="G39" s="97" t="s">
        <v>272</v>
      </c>
      <c r="H39" s="131">
        <v>10</v>
      </c>
      <c r="I39" s="132">
        <v>0</v>
      </c>
      <c r="J39" s="124">
        <f t="shared" si="0"/>
        <v>0</v>
      </c>
      <c r="R39" s="25"/>
      <c r="S39" s="25"/>
      <c r="T39" s="25"/>
      <c r="U39" s="25"/>
    </row>
    <row r="40" spans="1:21" ht="21.75" customHeight="1">
      <c r="A40" s="95" t="s">
        <v>274</v>
      </c>
      <c r="B40" s="96" t="s">
        <v>275</v>
      </c>
      <c r="C40" s="97" t="s">
        <v>133</v>
      </c>
      <c r="D40" s="97" t="s">
        <v>93</v>
      </c>
      <c r="E40" s="97" t="s">
        <v>159</v>
      </c>
      <c r="F40" s="97" t="s">
        <v>259</v>
      </c>
      <c r="G40" s="97" t="s">
        <v>276</v>
      </c>
      <c r="H40" s="131">
        <v>55</v>
      </c>
      <c r="I40" s="132">
        <v>0</v>
      </c>
      <c r="J40" s="124">
        <f t="shared" si="0"/>
        <v>0</v>
      </c>
      <c r="R40" s="25"/>
      <c r="S40" s="25"/>
      <c r="T40" s="25"/>
      <c r="U40" s="25"/>
    </row>
    <row r="41" spans="1:21" ht="15" customHeight="1">
      <c r="A41" s="95" t="s">
        <v>277</v>
      </c>
      <c r="B41" s="96" t="s">
        <v>275</v>
      </c>
      <c r="C41" s="97" t="s">
        <v>133</v>
      </c>
      <c r="D41" s="97" t="s">
        <v>93</v>
      </c>
      <c r="E41" s="97" t="s">
        <v>159</v>
      </c>
      <c r="F41" s="97" t="s">
        <v>265</v>
      </c>
      <c r="G41" s="97" t="s">
        <v>276</v>
      </c>
      <c r="H41" s="131">
        <v>225.2</v>
      </c>
      <c r="I41" s="132">
        <v>27.494</v>
      </c>
      <c r="J41" s="124">
        <f t="shared" si="0"/>
        <v>0.12208703374777975</v>
      </c>
      <c r="R41" s="25"/>
      <c r="S41" s="25"/>
      <c r="T41" s="25"/>
      <c r="U41" s="25"/>
    </row>
    <row r="42" spans="1:21" ht="18.75" customHeight="1">
      <c r="A42" s="95" t="s">
        <v>278</v>
      </c>
      <c r="B42" s="96" t="s">
        <v>279</v>
      </c>
      <c r="C42" s="97" t="s">
        <v>133</v>
      </c>
      <c r="D42" s="97" t="s">
        <v>93</v>
      </c>
      <c r="E42" s="97" t="s">
        <v>159</v>
      </c>
      <c r="F42" s="97" t="s">
        <v>280</v>
      </c>
      <c r="G42" s="97" t="s">
        <v>281</v>
      </c>
      <c r="H42" s="131">
        <v>5.3</v>
      </c>
      <c r="I42" s="132">
        <v>0.268</v>
      </c>
      <c r="J42" s="124">
        <f t="shared" si="0"/>
        <v>0.05056603773584906</v>
      </c>
      <c r="R42" s="25"/>
      <c r="S42" s="25"/>
      <c r="T42" s="25"/>
      <c r="U42" s="25"/>
    </row>
    <row r="43" spans="1:21" ht="15.75" customHeight="1">
      <c r="A43" s="95" t="s">
        <v>282</v>
      </c>
      <c r="B43" s="96" t="s">
        <v>279</v>
      </c>
      <c r="C43" s="97" t="s">
        <v>133</v>
      </c>
      <c r="D43" s="97" t="s">
        <v>93</v>
      </c>
      <c r="E43" s="97" t="s">
        <v>159</v>
      </c>
      <c r="F43" s="97" t="s">
        <v>283</v>
      </c>
      <c r="G43" s="97" t="s">
        <v>281</v>
      </c>
      <c r="H43" s="131">
        <v>0.1</v>
      </c>
      <c r="I43" s="132">
        <v>0</v>
      </c>
      <c r="J43" s="124">
        <f t="shared" si="0"/>
        <v>0</v>
      </c>
      <c r="R43" s="25"/>
      <c r="S43" s="25"/>
      <c r="T43" s="25"/>
      <c r="U43" s="25"/>
    </row>
    <row r="44" spans="1:21" ht="54.75" customHeight="1">
      <c r="A44" s="100" t="s">
        <v>248</v>
      </c>
      <c r="B44" s="104" t="s">
        <v>160</v>
      </c>
      <c r="C44" s="98" t="s">
        <v>133</v>
      </c>
      <c r="D44" s="98" t="s">
        <v>93</v>
      </c>
      <c r="E44" s="105" t="s">
        <v>161</v>
      </c>
      <c r="F44" s="97"/>
      <c r="G44" s="97"/>
      <c r="H44" s="103">
        <f>H45</f>
        <v>72</v>
      </c>
      <c r="I44" s="103">
        <f>I45</f>
        <v>36</v>
      </c>
      <c r="J44" s="125">
        <f t="shared" si="0"/>
        <v>0.5</v>
      </c>
      <c r="R44" s="25"/>
      <c r="S44" s="25"/>
      <c r="T44" s="25"/>
      <c r="U44" s="25"/>
    </row>
    <row r="45" spans="1:21" ht="21" customHeight="1">
      <c r="A45" s="95" t="s">
        <v>284</v>
      </c>
      <c r="B45" s="96" t="s">
        <v>279</v>
      </c>
      <c r="C45" s="97" t="s">
        <v>133</v>
      </c>
      <c r="D45" s="97" t="s">
        <v>93</v>
      </c>
      <c r="E45" s="106" t="s">
        <v>161</v>
      </c>
      <c r="F45" s="97" t="s">
        <v>285</v>
      </c>
      <c r="G45" s="97" t="s">
        <v>281</v>
      </c>
      <c r="H45" s="131">
        <v>72</v>
      </c>
      <c r="I45" s="132">
        <v>36</v>
      </c>
      <c r="J45" s="124">
        <f t="shared" si="0"/>
        <v>0.5</v>
      </c>
      <c r="R45" s="25"/>
      <c r="S45" s="25"/>
      <c r="T45" s="25"/>
      <c r="U45" s="25"/>
    </row>
    <row r="46" spans="1:21" ht="21" customHeight="1">
      <c r="A46" s="93" t="s">
        <v>65</v>
      </c>
      <c r="B46" s="94" t="s">
        <v>481</v>
      </c>
      <c r="C46" s="98" t="s">
        <v>86</v>
      </c>
      <c r="D46" s="97"/>
      <c r="E46" s="106"/>
      <c r="F46" s="97"/>
      <c r="G46" s="97"/>
      <c r="H46" s="103">
        <f>57800-H11</f>
        <v>51030.6</v>
      </c>
      <c r="I46" s="103">
        <f>I47+I95+I101+I107+I115+I120+I140+I172+I181+I187</f>
        <v>17983.075710000005</v>
      </c>
      <c r="J46" s="125">
        <f t="shared" si="0"/>
        <v>0.3523978889137107</v>
      </c>
      <c r="R46" s="25"/>
      <c r="S46" s="25"/>
      <c r="T46" s="25"/>
      <c r="U46" s="25"/>
    </row>
    <row r="47" spans="1:21" ht="21" customHeight="1">
      <c r="A47" s="95"/>
      <c r="B47" s="102" t="s">
        <v>88</v>
      </c>
      <c r="C47" s="97"/>
      <c r="D47" s="98" t="s">
        <v>89</v>
      </c>
      <c r="E47" s="106"/>
      <c r="F47" s="97"/>
      <c r="G47" s="97"/>
      <c r="H47" s="103">
        <f>H48+H87+H90</f>
        <v>16771.399999999998</v>
      </c>
      <c r="I47" s="103">
        <f>I48+I87+I90</f>
        <v>6312.69048</v>
      </c>
      <c r="J47" s="125">
        <f t="shared" si="0"/>
        <v>0.3763961553597196</v>
      </c>
      <c r="R47" s="25"/>
      <c r="S47" s="25"/>
      <c r="T47" s="25"/>
      <c r="U47" s="25"/>
    </row>
    <row r="48" spans="1:21" ht="56.25" customHeight="1">
      <c r="A48" s="100" t="s">
        <v>94</v>
      </c>
      <c r="B48" s="102" t="s">
        <v>182</v>
      </c>
      <c r="C48" s="98"/>
      <c r="D48" s="98" t="s">
        <v>95</v>
      </c>
      <c r="E48" s="97"/>
      <c r="F48" s="97"/>
      <c r="G48" s="99"/>
      <c r="H48" s="103">
        <f>H49+H53+H75+H77</f>
        <v>16639.399999999998</v>
      </c>
      <c r="I48" s="103">
        <f>I49+I53+I75+I77</f>
        <v>6250.69048</v>
      </c>
      <c r="J48" s="125">
        <f t="shared" si="0"/>
        <v>0.37565600201930366</v>
      </c>
      <c r="R48" s="25"/>
      <c r="S48" s="25"/>
      <c r="T48" s="25"/>
      <c r="U48" s="25"/>
    </row>
    <row r="49" spans="1:21" ht="30" customHeight="1">
      <c r="A49" s="100" t="s">
        <v>201</v>
      </c>
      <c r="B49" s="102" t="s">
        <v>96</v>
      </c>
      <c r="C49" s="107">
        <v>978</v>
      </c>
      <c r="D49" s="98" t="s">
        <v>95</v>
      </c>
      <c r="E49" s="98" t="s">
        <v>162</v>
      </c>
      <c r="F49" s="98"/>
      <c r="G49" s="99"/>
      <c r="H49" s="103">
        <f>H50</f>
        <v>1170.6999999999998</v>
      </c>
      <c r="I49" s="103">
        <f>I50</f>
        <v>628.20325</v>
      </c>
      <c r="J49" s="125">
        <f t="shared" si="0"/>
        <v>0.5366048090885795</v>
      </c>
      <c r="R49" s="25"/>
      <c r="S49" s="25"/>
      <c r="T49" s="25"/>
      <c r="U49" s="25"/>
    </row>
    <row r="50" spans="1:21" ht="18" customHeight="1">
      <c r="A50" s="100" t="s">
        <v>286</v>
      </c>
      <c r="B50" s="96" t="s">
        <v>227</v>
      </c>
      <c r="C50" s="97" t="s">
        <v>86</v>
      </c>
      <c r="D50" s="97" t="s">
        <v>95</v>
      </c>
      <c r="E50" s="97" t="s">
        <v>162</v>
      </c>
      <c r="F50" s="97" t="s">
        <v>287</v>
      </c>
      <c r="G50" s="98" t="s">
        <v>229</v>
      </c>
      <c r="H50" s="131">
        <f>H51+H52</f>
        <v>1170.6999999999998</v>
      </c>
      <c r="I50" s="131">
        <f>I51+I52</f>
        <v>628.20325</v>
      </c>
      <c r="J50" s="124">
        <f t="shared" si="0"/>
        <v>0.5366048090885795</v>
      </c>
      <c r="R50" s="25"/>
      <c r="S50" s="25"/>
      <c r="T50" s="25"/>
      <c r="U50" s="25"/>
    </row>
    <row r="51" spans="1:21" ht="13.5" customHeight="1">
      <c r="A51" s="100" t="s">
        <v>288</v>
      </c>
      <c r="B51" s="96" t="s">
        <v>231</v>
      </c>
      <c r="C51" s="97" t="s">
        <v>86</v>
      </c>
      <c r="D51" s="97" t="s">
        <v>95</v>
      </c>
      <c r="E51" s="97" t="s">
        <v>162</v>
      </c>
      <c r="F51" s="97" t="s">
        <v>228</v>
      </c>
      <c r="G51" s="97" t="s">
        <v>232</v>
      </c>
      <c r="H51" s="131">
        <v>904.8</v>
      </c>
      <c r="I51" s="132">
        <v>502.11025</v>
      </c>
      <c r="J51" s="124">
        <f t="shared" si="0"/>
        <v>0.5549405946065429</v>
      </c>
      <c r="R51" s="25"/>
      <c r="S51" s="25"/>
      <c r="T51" s="25"/>
      <c r="U51" s="25"/>
    </row>
    <row r="52" spans="1:21" ht="18" customHeight="1">
      <c r="A52" s="100" t="s">
        <v>289</v>
      </c>
      <c r="B52" s="96" t="s">
        <v>234</v>
      </c>
      <c r="C52" s="97" t="s">
        <v>86</v>
      </c>
      <c r="D52" s="97" t="s">
        <v>95</v>
      </c>
      <c r="E52" s="97" t="s">
        <v>162</v>
      </c>
      <c r="F52" s="97" t="s">
        <v>235</v>
      </c>
      <c r="G52" s="97" t="s">
        <v>236</v>
      </c>
      <c r="H52" s="131">
        <v>265.9</v>
      </c>
      <c r="I52" s="132">
        <v>126.093</v>
      </c>
      <c r="J52" s="124">
        <f t="shared" si="0"/>
        <v>0.47421210981572026</v>
      </c>
      <c r="R52" s="25"/>
      <c r="S52" s="25"/>
      <c r="T52" s="25"/>
      <c r="U52" s="25"/>
    </row>
    <row r="53" spans="1:21" ht="42.75" customHeight="1">
      <c r="A53" s="100" t="s">
        <v>290</v>
      </c>
      <c r="B53" s="102" t="s">
        <v>291</v>
      </c>
      <c r="C53" s="98" t="s">
        <v>86</v>
      </c>
      <c r="D53" s="98" t="s">
        <v>95</v>
      </c>
      <c r="E53" s="98" t="s">
        <v>163</v>
      </c>
      <c r="F53" s="98"/>
      <c r="G53" s="99"/>
      <c r="H53" s="103">
        <f>H54+H58+H67+H72+H74+H73</f>
        <v>13919.099999999999</v>
      </c>
      <c r="I53" s="103">
        <f>I54+I58+I67+I72+I74+I73</f>
        <v>5020.78853</v>
      </c>
      <c r="J53" s="125">
        <f t="shared" si="0"/>
        <v>0.36071215308461035</v>
      </c>
      <c r="R53" s="25"/>
      <c r="S53" s="25"/>
      <c r="T53" s="25"/>
      <c r="U53" s="25"/>
    </row>
    <row r="54" spans="1:21" ht="18" customHeight="1">
      <c r="A54" s="95" t="s">
        <v>292</v>
      </c>
      <c r="B54" s="96" t="s">
        <v>227</v>
      </c>
      <c r="C54" s="97" t="s">
        <v>86</v>
      </c>
      <c r="D54" s="97" t="s">
        <v>95</v>
      </c>
      <c r="E54" s="97" t="s">
        <v>163</v>
      </c>
      <c r="F54" s="97" t="s">
        <v>228</v>
      </c>
      <c r="G54" s="98" t="s">
        <v>229</v>
      </c>
      <c r="H54" s="131">
        <f>H55+H57+H56</f>
        <v>10730.699999999999</v>
      </c>
      <c r="I54" s="131">
        <f>I55+I57+I56</f>
        <v>3701.78151</v>
      </c>
      <c r="J54" s="124">
        <f t="shared" si="0"/>
        <v>0.34497111185663565</v>
      </c>
      <c r="R54" s="25"/>
      <c r="S54" s="25"/>
      <c r="T54" s="25"/>
      <c r="U54" s="25"/>
    </row>
    <row r="55" spans="1:21" ht="19.5" customHeight="1">
      <c r="A55" s="95" t="s">
        <v>293</v>
      </c>
      <c r="B55" s="96" t="s">
        <v>231</v>
      </c>
      <c r="C55" s="97" t="s">
        <v>86</v>
      </c>
      <c r="D55" s="97" t="s">
        <v>95</v>
      </c>
      <c r="E55" s="97" t="s">
        <v>163</v>
      </c>
      <c r="F55" s="97" t="s">
        <v>228</v>
      </c>
      <c r="G55" s="97" t="s">
        <v>232</v>
      </c>
      <c r="H55" s="131">
        <f>8228.5-1.1</f>
        <v>8227.4</v>
      </c>
      <c r="I55" s="132">
        <v>2901.71789</v>
      </c>
      <c r="J55" s="124">
        <f t="shared" si="0"/>
        <v>0.35268953618397064</v>
      </c>
      <c r="R55" s="25"/>
      <c r="S55" s="25"/>
      <c r="T55" s="25"/>
      <c r="U55" s="25"/>
    </row>
    <row r="56" spans="1:21" ht="16.5" customHeight="1">
      <c r="A56" s="95" t="s">
        <v>294</v>
      </c>
      <c r="B56" s="96" t="s">
        <v>234</v>
      </c>
      <c r="C56" s="97" t="s">
        <v>86</v>
      </c>
      <c r="D56" s="97" t="s">
        <v>95</v>
      </c>
      <c r="E56" s="97" t="s">
        <v>163</v>
      </c>
      <c r="F56" s="97" t="s">
        <v>235</v>
      </c>
      <c r="G56" s="97" t="s">
        <v>236</v>
      </c>
      <c r="H56" s="131">
        <f>2502.2-0.2</f>
        <v>2502</v>
      </c>
      <c r="I56" s="132">
        <v>799.48137</v>
      </c>
      <c r="J56" s="124">
        <f t="shared" si="0"/>
        <v>0.3195369184652278</v>
      </c>
      <c r="R56" s="25"/>
      <c r="S56" s="25"/>
      <c r="T56" s="25"/>
      <c r="U56" s="25"/>
    </row>
    <row r="57" spans="1:21" ht="19.5" customHeight="1">
      <c r="A57" s="95" t="s">
        <v>295</v>
      </c>
      <c r="B57" s="96" t="s">
        <v>252</v>
      </c>
      <c r="C57" s="97" t="s">
        <v>86</v>
      </c>
      <c r="D57" s="97" t="s">
        <v>95</v>
      </c>
      <c r="E57" s="97" t="s">
        <v>163</v>
      </c>
      <c r="F57" s="97" t="s">
        <v>253</v>
      </c>
      <c r="G57" s="97" t="s">
        <v>254</v>
      </c>
      <c r="H57" s="131">
        <f>0.2+1.1</f>
        <v>1.3</v>
      </c>
      <c r="I57" s="132">
        <v>0.58225</v>
      </c>
      <c r="J57" s="124">
        <f t="shared" si="0"/>
        <v>0.4478846153846154</v>
      </c>
      <c r="R57" s="25"/>
      <c r="S57" s="25"/>
      <c r="T57" s="25"/>
      <c r="U57" s="25"/>
    </row>
    <row r="58" spans="1:21" ht="18" customHeight="1">
      <c r="A58" s="95" t="s">
        <v>296</v>
      </c>
      <c r="B58" s="96" t="s">
        <v>243</v>
      </c>
      <c r="C58" s="97" t="s">
        <v>86</v>
      </c>
      <c r="D58" s="97" t="s">
        <v>95</v>
      </c>
      <c r="E58" s="97" t="s">
        <v>163</v>
      </c>
      <c r="F58" s="97" t="s">
        <v>256</v>
      </c>
      <c r="G58" s="98" t="s">
        <v>245</v>
      </c>
      <c r="H58" s="131">
        <f>SUM(H59:H66)</f>
        <v>2439.6</v>
      </c>
      <c r="I58" s="131">
        <f>SUM(I59:I66)</f>
        <v>1062.8619899999999</v>
      </c>
      <c r="J58" s="124">
        <f t="shared" si="0"/>
        <v>0.43567059763895716</v>
      </c>
      <c r="R58" s="25"/>
      <c r="S58" s="25"/>
      <c r="T58" s="25"/>
      <c r="U58" s="25"/>
    </row>
    <row r="59" spans="1:21" ht="17.25" customHeight="1">
      <c r="A59" s="95" t="s">
        <v>297</v>
      </c>
      <c r="B59" s="96" t="s">
        <v>258</v>
      </c>
      <c r="C59" s="97" t="s">
        <v>86</v>
      </c>
      <c r="D59" s="97" t="s">
        <v>95</v>
      </c>
      <c r="E59" s="97" t="s">
        <v>163</v>
      </c>
      <c r="F59" s="97" t="s">
        <v>259</v>
      </c>
      <c r="G59" s="97" t="s">
        <v>260</v>
      </c>
      <c r="H59" s="131">
        <v>201.2</v>
      </c>
      <c r="I59" s="132">
        <v>75.53706</v>
      </c>
      <c r="J59" s="124">
        <f t="shared" si="0"/>
        <v>0.375432703777336</v>
      </c>
      <c r="R59" s="25"/>
      <c r="S59" s="25"/>
      <c r="T59" s="25"/>
      <c r="U59" s="25"/>
    </row>
    <row r="60" spans="1:21" ht="15.75" customHeight="1">
      <c r="A60" s="95" t="s">
        <v>298</v>
      </c>
      <c r="B60" s="96" t="s">
        <v>258</v>
      </c>
      <c r="C60" s="97" t="s">
        <v>86</v>
      </c>
      <c r="D60" s="97" t="s">
        <v>95</v>
      </c>
      <c r="E60" s="97" t="s">
        <v>163</v>
      </c>
      <c r="F60" s="97" t="s">
        <v>265</v>
      </c>
      <c r="G60" s="97" t="s">
        <v>260</v>
      </c>
      <c r="H60" s="131">
        <v>15.6</v>
      </c>
      <c r="I60" s="132">
        <v>5.7082</v>
      </c>
      <c r="J60" s="124">
        <f t="shared" si="0"/>
        <v>0.3659102564102564</v>
      </c>
      <c r="R60" s="25"/>
      <c r="S60" s="25"/>
      <c r="T60" s="25"/>
      <c r="U60" s="25"/>
    </row>
    <row r="61" spans="1:21" ht="17.25" customHeight="1">
      <c r="A61" s="95" t="s">
        <v>299</v>
      </c>
      <c r="B61" s="96" t="s">
        <v>300</v>
      </c>
      <c r="C61" s="97" t="s">
        <v>86</v>
      </c>
      <c r="D61" s="97" t="s">
        <v>95</v>
      </c>
      <c r="E61" s="97" t="s">
        <v>163</v>
      </c>
      <c r="F61" s="97" t="s">
        <v>265</v>
      </c>
      <c r="G61" s="97" t="s">
        <v>301</v>
      </c>
      <c r="H61" s="131">
        <v>36</v>
      </c>
      <c r="I61" s="132">
        <v>17.4</v>
      </c>
      <c r="J61" s="124">
        <f t="shared" si="0"/>
        <v>0.4833333333333333</v>
      </c>
      <c r="R61" s="25"/>
      <c r="S61" s="25"/>
      <c r="T61" s="25"/>
      <c r="U61" s="25"/>
    </row>
    <row r="62" spans="1:21" ht="15.75" customHeight="1">
      <c r="A62" s="95" t="s">
        <v>302</v>
      </c>
      <c r="B62" s="96" t="s">
        <v>303</v>
      </c>
      <c r="C62" s="97" t="s">
        <v>86</v>
      </c>
      <c r="D62" s="97" t="s">
        <v>95</v>
      </c>
      <c r="E62" s="97" t="s">
        <v>163</v>
      </c>
      <c r="F62" s="97" t="s">
        <v>265</v>
      </c>
      <c r="G62" s="97" t="s">
        <v>304</v>
      </c>
      <c r="H62" s="131">
        <v>339.7</v>
      </c>
      <c r="I62" s="132">
        <v>78.43197</v>
      </c>
      <c r="J62" s="124">
        <f t="shared" si="0"/>
        <v>0.23088598763614956</v>
      </c>
      <c r="R62" s="25"/>
      <c r="S62" s="25"/>
      <c r="T62" s="25"/>
      <c r="U62" s="25"/>
    </row>
    <row r="63" spans="1:21" ht="19.5" customHeight="1">
      <c r="A63" s="95" t="s">
        <v>305</v>
      </c>
      <c r="B63" s="96" t="s">
        <v>262</v>
      </c>
      <c r="C63" s="97" t="s">
        <v>86</v>
      </c>
      <c r="D63" s="97" t="s">
        <v>95</v>
      </c>
      <c r="E63" s="97" t="s">
        <v>163</v>
      </c>
      <c r="F63" s="97" t="s">
        <v>259</v>
      </c>
      <c r="G63" s="97" t="s">
        <v>263</v>
      </c>
      <c r="H63" s="131">
        <v>157.4</v>
      </c>
      <c r="I63" s="132">
        <v>46.8</v>
      </c>
      <c r="J63" s="124">
        <f t="shared" si="0"/>
        <v>0.29733163913595934</v>
      </c>
      <c r="R63" s="25"/>
      <c r="S63" s="25"/>
      <c r="T63" s="25"/>
      <c r="U63" s="25"/>
    </row>
    <row r="64" spans="1:21" ht="18.75" customHeight="1">
      <c r="A64" s="95" t="s">
        <v>306</v>
      </c>
      <c r="B64" s="96" t="s">
        <v>262</v>
      </c>
      <c r="C64" s="97" t="s">
        <v>86</v>
      </c>
      <c r="D64" s="97" t="s">
        <v>95</v>
      </c>
      <c r="E64" s="97" t="s">
        <v>163</v>
      </c>
      <c r="F64" s="97" t="s">
        <v>265</v>
      </c>
      <c r="G64" s="97" t="s">
        <v>263</v>
      </c>
      <c r="H64" s="131">
        <f>839.2+91.5</f>
        <v>930.7</v>
      </c>
      <c r="I64" s="132">
        <v>446.87786</v>
      </c>
      <c r="J64" s="124">
        <f t="shared" si="0"/>
        <v>0.48015242290748894</v>
      </c>
      <c r="R64" s="25"/>
      <c r="S64" s="25"/>
      <c r="T64" s="25"/>
      <c r="U64" s="25"/>
    </row>
    <row r="65" spans="1:21" ht="16.5" customHeight="1">
      <c r="A65" s="95" t="s">
        <v>307</v>
      </c>
      <c r="B65" s="96" t="s">
        <v>267</v>
      </c>
      <c r="C65" s="97" t="s">
        <v>86</v>
      </c>
      <c r="D65" s="97" t="s">
        <v>95</v>
      </c>
      <c r="E65" s="97" t="s">
        <v>163</v>
      </c>
      <c r="F65" s="97" t="s">
        <v>259</v>
      </c>
      <c r="G65" s="97" t="s">
        <v>247</v>
      </c>
      <c r="H65" s="131">
        <v>195.4</v>
      </c>
      <c r="I65" s="132">
        <v>77.08157</v>
      </c>
      <c r="J65" s="124">
        <f t="shared" si="0"/>
        <v>0.3944809109518935</v>
      </c>
      <c r="R65" s="25"/>
      <c r="S65" s="25"/>
      <c r="T65" s="25"/>
      <c r="U65" s="25"/>
    </row>
    <row r="66" spans="1:21" ht="15.75" customHeight="1">
      <c r="A66" s="95" t="s">
        <v>308</v>
      </c>
      <c r="B66" s="96" t="s">
        <v>267</v>
      </c>
      <c r="C66" s="97" t="s">
        <v>86</v>
      </c>
      <c r="D66" s="97" t="s">
        <v>95</v>
      </c>
      <c r="E66" s="97" t="s">
        <v>163</v>
      </c>
      <c r="F66" s="97" t="s">
        <v>265</v>
      </c>
      <c r="G66" s="97" t="s">
        <v>247</v>
      </c>
      <c r="H66" s="131">
        <f>534.3+29.3</f>
        <v>563.5999999999999</v>
      </c>
      <c r="I66" s="132">
        <v>315.02533</v>
      </c>
      <c r="J66" s="124">
        <f t="shared" si="0"/>
        <v>0.5589519694819022</v>
      </c>
      <c r="R66" s="25"/>
      <c r="S66" s="25"/>
      <c r="T66" s="25"/>
      <c r="U66" s="25"/>
    </row>
    <row r="67" spans="1:21" ht="18.75" customHeight="1">
      <c r="A67" s="95" t="s">
        <v>309</v>
      </c>
      <c r="B67" s="96" t="s">
        <v>269</v>
      </c>
      <c r="C67" s="97" t="s">
        <v>86</v>
      </c>
      <c r="D67" s="97" t="s">
        <v>95</v>
      </c>
      <c r="E67" s="97" t="s">
        <v>163</v>
      </c>
      <c r="F67" s="97" t="s">
        <v>256</v>
      </c>
      <c r="G67" s="98" t="s">
        <v>8</v>
      </c>
      <c r="H67" s="131">
        <f>SUM(H68:H71)</f>
        <v>443.9</v>
      </c>
      <c r="I67" s="131">
        <f>SUM(I68:I71)</f>
        <v>17.441000000000003</v>
      </c>
      <c r="J67" s="124">
        <f t="shared" si="0"/>
        <v>0.03929038071637757</v>
      </c>
      <c r="R67" s="25"/>
      <c r="S67" s="25"/>
      <c r="T67" s="25"/>
      <c r="U67" s="25"/>
    </row>
    <row r="68" spans="1:21" ht="18.75" customHeight="1">
      <c r="A68" s="95" t="s">
        <v>310</v>
      </c>
      <c r="B68" s="96" t="s">
        <v>271</v>
      </c>
      <c r="C68" s="97" t="s">
        <v>86</v>
      </c>
      <c r="D68" s="97" t="s">
        <v>95</v>
      </c>
      <c r="E68" s="97" t="s">
        <v>163</v>
      </c>
      <c r="F68" s="97" t="s">
        <v>259</v>
      </c>
      <c r="G68" s="97" t="s">
        <v>272</v>
      </c>
      <c r="H68" s="131">
        <v>29</v>
      </c>
      <c r="I68" s="132">
        <v>0</v>
      </c>
      <c r="J68" s="124">
        <f t="shared" si="0"/>
        <v>0</v>
      </c>
      <c r="R68" s="25"/>
      <c r="S68" s="25"/>
      <c r="T68" s="25"/>
      <c r="U68" s="25"/>
    </row>
    <row r="69" spans="1:21" ht="20.25" customHeight="1">
      <c r="A69" s="95" t="s">
        <v>311</v>
      </c>
      <c r="B69" s="96" t="s">
        <v>271</v>
      </c>
      <c r="C69" s="97" t="s">
        <v>86</v>
      </c>
      <c r="D69" s="97" t="s">
        <v>95</v>
      </c>
      <c r="E69" s="97" t="s">
        <v>163</v>
      </c>
      <c r="F69" s="97" t="s">
        <v>265</v>
      </c>
      <c r="G69" s="97" t="s">
        <v>272</v>
      </c>
      <c r="H69" s="131">
        <v>100.9</v>
      </c>
      <c r="I69" s="132">
        <v>3.59</v>
      </c>
      <c r="J69" s="124">
        <f t="shared" si="0"/>
        <v>0.03557978196233895</v>
      </c>
      <c r="R69" s="25"/>
      <c r="S69" s="25"/>
      <c r="T69" s="25"/>
      <c r="U69" s="25"/>
    </row>
    <row r="70" spans="1:21" ht="16.5" customHeight="1">
      <c r="A70" s="95" t="s">
        <v>312</v>
      </c>
      <c r="B70" s="96" t="s">
        <v>275</v>
      </c>
      <c r="C70" s="97" t="s">
        <v>86</v>
      </c>
      <c r="D70" s="97" t="s">
        <v>95</v>
      </c>
      <c r="E70" s="97" t="s">
        <v>163</v>
      </c>
      <c r="F70" s="97" t="s">
        <v>259</v>
      </c>
      <c r="G70" s="97" t="s">
        <v>276</v>
      </c>
      <c r="H70" s="131">
        <v>150</v>
      </c>
      <c r="I70" s="132">
        <v>0</v>
      </c>
      <c r="J70" s="124">
        <f t="shared" si="0"/>
        <v>0</v>
      </c>
      <c r="R70" s="25"/>
      <c r="S70" s="25"/>
      <c r="T70" s="25"/>
      <c r="U70" s="25"/>
    </row>
    <row r="71" spans="1:21" ht="18.75" customHeight="1">
      <c r="A71" s="95" t="s">
        <v>313</v>
      </c>
      <c r="B71" s="96" t="s">
        <v>275</v>
      </c>
      <c r="C71" s="97" t="s">
        <v>86</v>
      </c>
      <c r="D71" s="97" t="s">
        <v>95</v>
      </c>
      <c r="E71" s="97" t="s">
        <v>163</v>
      </c>
      <c r="F71" s="97" t="s">
        <v>265</v>
      </c>
      <c r="G71" s="97" t="s">
        <v>276</v>
      </c>
      <c r="H71" s="131">
        <f>153.8+10.2</f>
        <v>164</v>
      </c>
      <c r="I71" s="132">
        <v>13.851</v>
      </c>
      <c r="J71" s="124">
        <f t="shared" si="0"/>
        <v>0.08445731707317074</v>
      </c>
      <c r="R71" s="25"/>
      <c r="S71" s="25"/>
      <c r="T71" s="25"/>
      <c r="U71" s="25"/>
    </row>
    <row r="72" spans="1:21" ht="18" customHeight="1">
      <c r="A72" s="95" t="s">
        <v>314</v>
      </c>
      <c r="B72" s="96" t="s">
        <v>279</v>
      </c>
      <c r="C72" s="97" t="s">
        <v>86</v>
      </c>
      <c r="D72" s="97" t="s">
        <v>95</v>
      </c>
      <c r="E72" s="97" t="s">
        <v>163</v>
      </c>
      <c r="F72" s="97" t="s">
        <v>280</v>
      </c>
      <c r="G72" s="98" t="s">
        <v>281</v>
      </c>
      <c r="H72" s="131">
        <v>72</v>
      </c>
      <c r="I72" s="132">
        <v>13.909</v>
      </c>
      <c r="J72" s="124">
        <f t="shared" si="0"/>
        <v>0.19318055555555558</v>
      </c>
      <c r="R72" s="25"/>
      <c r="S72" s="25"/>
      <c r="T72" s="25"/>
      <c r="U72" s="25"/>
    </row>
    <row r="73" spans="1:21" ht="18" customHeight="1">
      <c r="A73" s="95" t="s">
        <v>315</v>
      </c>
      <c r="B73" s="96" t="s">
        <v>279</v>
      </c>
      <c r="C73" s="97" t="s">
        <v>86</v>
      </c>
      <c r="D73" s="97" t="s">
        <v>95</v>
      </c>
      <c r="E73" s="97" t="s">
        <v>163</v>
      </c>
      <c r="F73" s="97" t="s">
        <v>283</v>
      </c>
      <c r="G73" s="98" t="s">
        <v>281</v>
      </c>
      <c r="H73" s="131">
        <v>10</v>
      </c>
      <c r="I73" s="132">
        <v>1.98713</v>
      </c>
      <c r="J73" s="124">
        <f>I73/H73</f>
        <v>0.198713</v>
      </c>
      <c r="R73" s="25"/>
      <c r="S73" s="25"/>
      <c r="T73" s="25"/>
      <c r="U73" s="25"/>
    </row>
    <row r="74" spans="1:21" ht="15" customHeight="1">
      <c r="A74" s="95" t="s">
        <v>503</v>
      </c>
      <c r="B74" s="96" t="s">
        <v>279</v>
      </c>
      <c r="C74" s="97" t="s">
        <v>86</v>
      </c>
      <c r="D74" s="97" t="s">
        <v>95</v>
      </c>
      <c r="E74" s="97" t="s">
        <v>163</v>
      </c>
      <c r="F74" s="97" t="s">
        <v>502</v>
      </c>
      <c r="G74" s="98" t="s">
        <v>281</v>
      </c>
      <c r="H74" s="131">
        <v>222.9</v>
      </c>
      <c r="I74" s="132">
        <v>222.8079</v>
      </c>
      <c r="J74" s="124">
        <f t="shared" si="0"/>
        <v>0.999586810228802</v>
      </c>
      <c r="R74" s="25"/>
      <c r="S74" s="25"/>
      <c r="T74" s="25"/>
      <c r="U74" s="25"/>
    </row>
    <row r="75" spans="1:21" ht="61.5" customHeight="1">
      <c r="A75" s="100" t="s">
        <v>316</v>
      </c>
      <c r="B75" s="102" t="s">
        <v>183</v>
      </c>
      <c r="C75" s="98" t="s">
        <v>86</v>
      </c>
      <c r="D75" s="98" t="s">
        <v>95</v>
      </c>
      <c r="E75" s="98" t="s">
        <v>164</v>
      </c>
      <c r="F75" s="97"/>
      <c r="G75" s="99"/>
      <c r="H75" s="103">
        <f>H76</f>
        <v>6.5</v>
      </c>
      <c r="I75" s="103">
        <f>I76</f>
        <v>0</v>
      </c>
      <c r="J75" s="125">
        <f t="shared" si="0"/>
        <v>0</v>
      </c>
      <c r="R75" s="25"/>
      <c r="S75" s="25"/>
      <c r="T75" s="25"/>
      <c r="U75" s="25"/>
    </row>
    <row r="76" spans="1:21" ht="16.5" customHeight="1">
      <c r="A76" s="95" t="s">
        <v>317</v>
      </c>
      <c r="B76" s="96" t="s">
        <v>275</v>
      </c>
      <c r="C76" s="97" t="s">
        <v>86</v>
      </c>
      <c r="D76" s="97" t="s">
        <v>95</v>
      </c>
      <c r="E76" s="97" t="s">
        <v>164</v>
      </c>
      <c r="F76" s="97" t="s">
        <v>265</v>
      </c>
      <c r="G76" s="98" t="s">
        <v>276</v>
      </c>
      <c r="H76" s="131">
        <v>6.5</v>
      </c>
      <c r="I76" s="132">
        <v>0</v>
      </c>
      <c r="J76" s="124">
        <f t="shared" si="0"/>
        <v>0</v>
      </c>
      <c r="R76" s="25"/>
      <c r="S76" s="25"/>
      <c r="T76" s="25"/>
      <c r="U76" s="25"/>
    </row>
    <row r="77" spans="1:21" ht="70.5" customHeight="1">
      <c r="A77" s="100" t="s">
        <v>318</v>
      </c>
      <c r="B77" s="102" t="s">
        <v>165</v>
      </c>
      <c r="C77" s="98" t="s">
        <v>86</v>
      </c>
      <c r="D77" s="98" t="s">
        <v>95</v>
      </c>
      <c r="E77" s="98" t="s">
        <v>166</v>
      </c>
      <c r="F77" s="97"/>
      <c r="G77" s="97"/>
      <c r="H77" s="103">
        <f>H78+H81+H85</f>
        <v>1543.1</v>
      </c>
      <c r="I77" s="103">
        <f>I78+I81+I85</f>
        <v>601.6987</v>
      </c>
      <c r="J77" s="125">
        <f aca="true" t="shared" si="1" ref="J77:J139">I77/H77</f>
        <v>0.3899285205106604</v>
      </c>
      <c r="R77" s="25"/>
      <c r="S77" s="25"/>
      <c r="T77" s="25"/>
      <c r="U77" s="25"/>
    </row>
    <row r="78" spans="1:21" ht="18" customHeight="1">
      <c r="A78" s="95" t="s">
        <v>319</v>
      </c>
      <c r="B78" s="96" t="s">
        <v>227</v>
      </c>
      <c r="C78" s="97" t="s">
        <v>86</v>
      </c>
      <c r="D78" s="97" t="s">
        <v>95</v>
      </c>
      <c r="E78" s="97" t="s">
        <v>166</v>
      </c>
      <c r="F78" s="97" t="s">
        <v>228</v>
      </c>
      <c r="G78" s="97" t="s">
        <v>229</v>
      </c>
      <c r="H78" s="131">
        <f>H79+H80</f>
        <v>1423.5</v>
      </c>
      <c r="I78" s="131">
        <f>I79+I80</f>
        <v>544.6987</v>
      </c>
      <c r="J78" s="124">
        <f t="shared" si="1"/>
        <v>0.3826474885844749</v>
      </c>
      <c r="R78" s="25"/>
      <c r="S78" s="25"/>
      <c r="T78" s="25"/>
      <c r="U78" s="25"/>
    </row>
    <row r="79" spans="1:21" ht="18" customHeight="1">
      <c r="A79" s="95" t="s">
        <v>320</v>
      </c>
      <c r="B79" s="96" t="s">
        <v>231</v>
      </c>
      <c r="C79" s="97" t="s">
        <v>86</v>
      </c>
      <c r="D79" s="97" t="s">
        <v>95</v>
      </c>
      <c r="E79" s="97" t="s">
        <v>166</v>
      </c>
      <c r="F79" s="97" t="s">
        <v>228</v>
      </c>
      <c r="G79" s="97" t="s">
        <v>232</v>
      </c>
      <c r="H79" s="131">
        <v>1093.3</v>
      </c>
      <c r="I79" s="132">
        <v>428.0227</v>
      </c>
      <c r="J79" s="124">
        <f t="shared" si="1"/>
        <v>0.3914961126863624</v>
      </c>
      <c r="R79" s="25"/>
      <c r="S79" s="25"/>
      <c r="T79" s="25"/>
      <c r="U79" s="25"/>
    </row>
    <row r="80" spans="1:21" ht="22.5" customHeight="1">
      <c r="A80" s="95" t="s">
        <v>321</v>
      </c>
      <c r="B80" s="96" t="s">
        <v>234</v>
      </c>
      <c r="C80" s="97" t="s">
        <v>86</v>
      </c>
      <c r="D80" s="97" t="s">
        <v>95</v>
      </c>
      <c r="E80" s="97" t="s">
        <v>166</v>
      </c>
      <c r="F80" s="97" t="s">
        <v>235</v>
      </c>
      <c r="G80" s="97" t="s">
        <v>236</v>
      </c>
      <c r="H80" s="131">
        <v>330.2</v>
      </c>
      <c r="I80" s="132">
        <v>116.676</v>
      </c>
      <c r="J80" s="124">
        <f t="shared" si="1"/>
        <v>0.3533494851605088</v>
      </c>
      <c r="R80" s="25"/>
      <c r="S80" s="25"/>
      <c r="T80" s="25"/>
      <c r="U80" s="25"/>
    </row>
    <row r="81" spans="1:21" ht="21.75" customHeight="1">
      <c r="A81" s="95" t="s">
        <v>322</v>
      </c>
      <c r="B81" s="96" t="s">
        <v>243</v>
      </c>
      <c r="C81" s="97" t="s">
        <v>86</v>
      </c>
      <c r="D81" s="97" t="s">
        <v>95</v>
      </c>
      <c r="E81" s="97" t="s">
        <v>166</v>
      </c>
      <c r="F81" s="97" t="s">
        <v>265</v>
      </c>
      <c r="G81" s="98" t="s">
        <v>245</v>
      </c>
      <c r="H81" s="131">
        <f>SUM(H82:H84)</f>
        <v>114</v>
      </c>
      <c r="I81" s="131">
        <f>SUM(I82:I84)</f>
        <v>57</v>
      </c>
      <c r="J81" s="124">
        <f t="shared" si="1"/>
        <v>0.5</v>
      </c>
      <c r="R81" s="25"/>
      <c r="S81" s="25"/>
      <c r="T81" s="25"/>
      <c r="U81" s="25"/>
    </row>
    <row r="82" spans="1:21" ht="24.75" customHeight="1">
      <c r="A82" s="95" t="s">
        <v>323</v>
      </c>
      <c r="B82" s="96" t="s">
        <v>300</v>
      </c>
      <c r="C82" s="97" t="s">
        <v>86</v>
      </c>
      <c r="D82" s="97" t="s">
        <v>95</v>
      </c>
      <c r="E82" s="97" t="s">
        <v>166</v>
      </c>
      <c r="F82" s="97" t="s">
        <v>265</v>
      </c>
      <c r="G82" s="97" t="s">
        <v>301</v>
      </c>
      <c r="H82" s="131">
        <v>34.8</v>
      </c>
      <c r="I82" s="132">
        <v>17.4</v>
      </c>
      <c r="J82" s="124">
        <f t="shared" si="1"/>
        <v>0.5</v>
      </c>
      <c r="R82" s="25"/>
      <c r="S82" s="25"/>
      <c r="T82" s="25"/>
      <c r="U82" s="25"/>
    </row>
    <row r="83" spans="1:21" ht="27.75" customHeight="1">
      <c r="A83" s="95" t="s">
        <v>324</v>
      </c>
      <c r="B83" s="96" t="s">
        <v>262</v>
      </c>
      <c r="C83" s="97" t="s">
        <v>86</v>
      </c>
      <c r="D83" s="97" t="s">
        <v>95</v>
      </c>
      <c r="E83" s="97" t="s">
        <v>166</v>
      </c>
      <c r="F83" s="97" t="s">
        <v>259</v>
      </c>
      <c r="G83" s="97" t="s">
        <v>263</v>
      </c>
      <c r="H83" s="131">
        <v>14.4</v>
      </c>
      <c r="I83" s="132">
        <v>7.2</v>
      </c>
      <c r="J83" s="124">
        <f t="shared" si="1"/>
        <v>0.5</v>
      </c>
      <c r="R83" s="25"/>
      <c r="S83" s="25"/>
      <c r="T83" s="25"/>
      <c r="U83" s="25"/>
    </row>
    <row r="84" spans="1:21" ht="15.75" customHeight="1">
      <c r="A84" s="95" t="s">
        <v>325</v>
      </c>
      <c r="B84" s="96" t="s">
        <v>267</v>
      </c>
      <c r="C84" s="97" t="s">
        <v>86</v>
      </c>
      <c r="D84" s="97" t="s">
        <v>95</v>
      </c>
      <c r="E84" s="97" t="s">
        <v>166</v>
      </c>
      <c r="F84" s="97" t="s">
        <v>265</v>
      </c>
      <c r="G84" s="97" t="s">
        <v>247</v>
      </c>
      <c r="H84" s="131">
        <v>64.8</v>
      </c>
      <c r="I84" s="132">
        <v>32.4</v>
      </c>
      <c r="J84" s="124">
        <f t="shared" si="1"/>
        <v>0.5</v>
      </c>
      <c r="R84" s="25"/>
      <c r="S84" s="25"/>
      <c r="T84" s="25"/>
      <c r="U84" s="25"/>
    </row>
    <row r="85" spans="1:21" ht="24.75" customHeight="1">
      <c r="A85" s="95" t="s">
        <v>326</v>
      </c>
      <c r="B85" s="96" t="s">
        <v>269</v>
      </c>
      <c r="C85" s="97" t="s">
        <v>86</v>
      </c>
      <c r="D85" s="97" t="s">
        <v>95</v>
      </c>
      <c r="E85" s="97" t="s">
        <v>166</v>
      </c>
      <c r="F85" s="97" t="s">
        <v>256</v>
      </c>
      <c r="G85" s="98" t="s">
        <v>8</v>
      </c>
      <c r="H85" s="131">
        <f>H86</f>
        <v>5.6</v>
      </c>
      <c r="I85" s="131">
        <f>I86</f>
        <v>0</v>
      </c>
      <c r="J85" s="124">
        <f t="shared" si="1"/>
        <v>0</v>
      </c>
      <c r="R85" s="25"/>
      <c r="S85" s="25"/>
      <c r="T85" s="25"/>
      <c r="U85" s="25"/>
    </row>
    <row r="86" spans="1:21" ht="27" customHeight="1">
      <c r="A86" s="95" t="s">
        <v>327</v>
      </c>
      <c r="B86" s="96" t="s">
        <v>275</v>
      </c>
      <c r="C86" s="97" t="s">
        <v>86</v>
      </c>
      <c r="D86" s="97" t="s">
        <v>95</v>
      </c>
      <c r="E86" s="97" t="s">
        <v>166</v>
      </c>
      <c r="F86" s="108">
        <v>244</v>
      </c>
      <c r="G86" s="108">
        <v>340</v>
      </c>
      <c r="H86" s="131">
        <v>5.6</v>
      </c>
      <c r="I86" s="132">
        <v>0</v>
      </c>
      <c r="J86" s="124">
        <f t="shared" si="1"/>
        <v>0</v>
      </c>
      <c r="R86" s="25"/>
      <c r="S86" s="25"/>
      <c r="T86" s="25"/>
      <c r="U86" s="25"/>
    </row>
    <row r="87" spans="1:21" ht="22.5" customHeight="1">
      <c r="A87" s="98" t="s">
        <v>328</v>
      </c>
      <c r="B87" s="102" t="s">
        <v>138</v>
      </c>
      <c r="C87" s="98" t="s">
        <v>86</v>
      </c>
      <c r="D87" s="98" t="s">
        <v>139</v>
      </c>
      <c r="E87" s="97"/>
      <c r="F87" s="97"/>
      <c r="G87" s="97"/>
      <c r="H87" s="103">
        <f>H88</f>
        <v>70</v>
      </c>
      <c r="I87" s="103">
        <f>I88</f>
        <v>0</v>
      </c>
      <c r="J87" s="125">
        <f t="shared" si="1"/>
        <v>0</v>
      </c>
      <c r="R87" s="25"/>
      <c r="S87" s="25"/>
      <c r="T87" s="25"/>
      <c r="U87" s="25"/>
    </row>
    <row r="88" spans="1:21" ht="21.75" customHeight="1">
      <c r="A88" s="98" t="s">
        <v>329</v>
      </c>
      <c r="B88" s="102" t="s">
        <v>140</v>
      </c>
      <c r="C88" s="98" t="s">
        <v>86</v>
      </c>
      <c r="D88" s="98" t="s">
        <v>139</v>
      </c>
      <c r="E88" s="98" t="s">
        <v>167</v>
      </c>
      <c r="F88" s="97"/>
      <c r="G88" s="97"/>
      <c r="H88" s="103">
        <f>H89</f>
        <v>70</v>
      </c>
      <c r="I88" s="103">
        <f>I89</f>
        <v>0</v>
      </c>
      <c r="J88" s="125">
        <f t="shared" si="1"/>
        <v>0</v>
      </c>
      <c r="R88" s="25"/>
      <c r="S88" s="25"/>
      <c r="T88" s="25"/>
      <c r="U88" s="25"/>
    </row>
    <row r="89" spans="1:21" ht="15" customHeight="1">
      <c r="A89" s="97" t="s">
        <v>330</v>
      </c>
      <c r="B89" s="96" t="s">
        <v>279</v>
      </c>
      <c r="C89" s="97" t="s">
        <v>86</v>
      </c>
      <c r="D89" s="97" t="s">
        <v>139</v>
      </c>
      <c r="E89" s="97" t="s">
        <v>167</v>
      </c>
      <c r="F89" s="97" t="s">
        <v>331</v>
      </c>
      <c r="G89" s="97" t="s">
        <v>281</v>
      </c>
      <c r="H89" s="131">
        <v>70</v>
      </c>
      <c r="I89" s="132">
        <v>0</v>
      </c>
      <c r="J89" s="124">
        <f t="shared" si="1"/>
        <v>0</v>
      </c>
      <c r="R89" s="25"/>
      <c r="S89" s="25"/>
      <c r="T89" s="25"/>
      <c r="U89" s="25"/>
    </row>
    <row r="90" spans="1:21" ht="23.25" customHeight="1">
      <c r="A90" s="98" t="s">
        <v>332</v>
      </c>
      <c r="B90" s="102" t="s">
        <v>97</v>
      </c>
      <c r="C90" s="98" t="s">
        <v>86</v>
      </c>
      <c r="D90" s="98" t="s">
        <v>98</v>
      </c>
      <c r="E90" s="98"/>
      <c r="F90" s="97"/>
      <c r="G90" s="99"/>
      <c r="H90" s="103">
        <f>H91+H93</f>
        <v>62</v>
      </c>
      <c r="I90" s="103">
        <f>I91+I93</f>
        <v>62</v>
      </c>
      <c r="J90" s="125">
        <f t="shared" si="1"/>
        <v>1</v>
      </c>
      <c r="R90" s="25"/>
      <c r="S90" s="25"/>
      <c r="T90" s="25"/>
      <c r="U90" s="25"/>
    </row>
    <row r="91" spans="1:21" ht="33.75" customHeight="1">
      <c r="A91" s="98" t="s">
        <v>333</v>
      </c>
      <c r="B91" s="102" t="s">
        <v>168</v>
      </c>
      <c r="C91" s="98" t="s">
        <v>86</v>
      </c>
      <c r="D91" s="98" t="s">
        <v>98</v>
      </c>
      <c r="E91" s="98" t="s">
        <v>334</v>
      </c>
      <c r="F91" s="109"/>
      <c r="G91" s="99"/>
      <c r="H91" s="103">
        <f>H92</f>
        <v>30</v>
      </c>
      <c r="I91" s="103">
        <f>I92</f>
        <v>30</v>
      </c>
      <c r="J91" s="125">
        <f t="shared" si="1"/>
        <v>1</v>
      </c>
      <c r="R91" s="25"/>
      <c r="S91" s="25"/>
      <c r="T91" s="25"/>
      <c r="U91" s="25"/>
    </row>
    <row r="92" spans="1:21" ht="16.5" customHeight="1">
      <c r="A92" s="97" t="s">
        <v>335</v>
      </c>
      <c r="B92" s="96" t="s">
        <v>275</v>
      </c>
      <c r="C92" s="97" t="s">
        <v>86</v>
      </c>
      <c r="D92" s="97" t="s">
        <v>98</v>
      </c>
      <c r="E92" s="97" t="s">
        <v>334</v>
      </c>
      <c r="F92" s="97" t="s">
        <v>265</v>
      </c>
      <c r="G92" s="97" t="s">
        <v>276</v>
      </c>
      <c r="H92" s="131">
        <v>30</v>
      </c>
      <c r="I92" s="132">
        <v>30</v>
      </c>
      <c r="J92" s="124">
        <f t="shared" si="1"/>
        <v>1</v>
      </c>
      <c r="R92" s="25"/>
      <c r="S92" s="25"/>
      <c r="T92" s="25"/>
      <c r="U92" s="25"/>
    </row>
    <row r="93" spans="1:21" ht="93" customHeight="1">
      <c r="A93" s="98" t="s">
        <v>336</v>
      </c>
      <c r="B93" s="102" t="s">
        <v>169</v>
      </c>
      <c r="C93" s="98" t="s">
        <v>86</v>
      </c>
      <c r="D93" s="98" t="s">
        <v>98</v>
      </c>
      <c r="E93" s="98" t="s">
        <v>337</v>
      </c>
      <c r="F93" s="109"/>
      <c r="G93" s="99"/>
      <c r="H93" s="103">
        <f>H94</f>
        <v>32</v>
      </c>
      <c r="I93" s="103">
        <f>I94</f>
        <v>32</v>
      </c>
      <c r="J93" s="125">
        <f t="shared" si="1"/>
        <v>1</v>
      </c>
      <c r="R93" s="25"/>
      <c r="S93" s="25"/>
      <c r="T93" s="25"/>
      <c r="U93" s="25"/>
    </row>
    <row r="94" spans="1:21" ht="22.5" customHeight="1">
      <c r="A94" s="97" t="s">
        <v>338</v>
      </c>
      <c r="B94" s="96" t="s">
        <v>275</v>
      </c>
      <c r="C94" s="97" t="s">
        <v>86</v>
      </c>
      <c r="D94" s="97" t="s">
        <v>98</v>
      </c>
      <c r="E94" s="97" t="s">
        <v>337</v>
      </c>
      <c r="F94" s="97" t="s">
        <v>265</v>
      </c>
      <c r="G94" s="97" t="s">
        <v>276</v>
      </c>
      <c r="H94" s="131">
        <v>32</v>
      </c>
      <c r="I94" s="132">
        <v>32</v>
      </c>
      <c r="J94" s="124">
        <f t="shared" si="1"/>
        <v>1</v>
      </c>
      <c r="R94" s="25"/>
      <c r="S94" s="25"/>
      <c r="T94" s="25"/>
      <c r="U94" s="25"/>
    </row>
    <row r="95" spans="1:21" ht="28.5" customHeight="1">
      <c r="A95" s="98" t="s">
        <v>99</v>
      </c>
      <c r="B95" s="102" t="s">
        <v>100</v>
      </c>
      <c r="C95" s="98"/>
      <c r="D95" s="98" t="s">
        <v>101</v>
      </c>
      <c r="E95" s="98"/>
      <c r="F95" s="97"/>
      <c r="G95" s="99"/>
      <c r="H95" s="103">
        <f>H96</f>
        <v>144.1</v>
      </c>
      <c r="I95" s="103">
        <f>I96</f>
        <v>85.1</v>
      </c>
      <c r="J95" s="125">
        <f t="shared" si="1"/>
        <v>0.5905621096460791</v>
      </c>
      <c r="R95" s="25"/>
      <c r="S95" s="25"/>
      <c r="T95" s="25"/>
      <c r="U95" s="25"/>
    </row>
    <row r="96" spans="1:21" ht="54" customHeight="1">
      <c r="A96" s="98" t="s">
        <v>77</v>
      </c>
      <c r="B96" s="102" t="s">
        <v>102</v>
      </c>
      <c r="C96" s="98"/>
      <c r="D96" s="98" t="s">
        <v>103</v>
      </c>
      <c r="E96" s="98"/>
      <c r="F96" s="109"/>
      <c r="G96" s="99"/>
      <c r="H96" s="103">
        <f>H97+H99</f>
        <v>144.1</v>
      </c>
      <c r="I96" s="103">
        <f>I97+I99</f>
        <v>85.1</v>
      </c>
      <c r="J96" s="125">
        <f t="shared" si="1"/>
        <v>0.5905621096460791</v>
      </c>
      <c r="R96" s="25"/>
      <c r="S96" s="25"/>
      <c r="T96" s="25"/>
      <c r="U96" s="25"/>
    </row>
    <row r="97" spans="1:21" ht="87" customHeight="1">
      <c r="A97" s="100" t="s">
        <v>339</v>
      </c>
      <c r="B97" s="110" t="s">
        <v>340</v>
      </c>
      <c r="C97" s="98" t="s">
        <v>86</v>
      </c>
      <c r="D97" s="98" t="s">
        <v>103</v>
      </c>
      <c r="E97" s="98" t="s">
        <v>341</v>
      </c>
      <c r="F97" s="109"/>
      <c r="G97" s="99"/>
      <c r="H97" s="103">
        <f>H98</f>
        <v>111.1</v>
      </c>
      <c r="I97" s="103">
        <f>I98</f>
        <v>58.1</v>
      </c>
      <c r="J97" s="125">
        <f t="shared" si="1"/>
        <v>0.522952295229523</v>
      </c>
      <c r="R97" s="25"/>
      <c r="S97" s="25"/>
      <c r="T97" s="25"/>
      <c r="U97" s="25"/>
    </row>
    <row r="98" spans="1:21" ht="27.75" customHeight="1">
      <c r="A98" s="95" t="s">
        <v>141</v>
      </c>
      <c r="B98" s="96" t="s">
        <v>275</v>
      </c>
      <c r="C98" s="97" t="s">
        <v>86</v>
      </c>
      <c r="D98" s="97" t="s">
        <v>103</v>
      </c>
      <c r="E98" s="97" t="s">
        <v>341</v>
      </c>
      <c r="F98" s="97" t="s">
        <v>265</v>
      </c>
      <c r="G98" s="97" t="s">
        <v>276</v>
      </c>
      <c r="H98" s="131">
        <v>111.1</v>
      </c>
      <c r="I98" s="132">
        <v>58.1</v>
      </c>
      <c r="J98" s="124">
        <f t="shared" si="1"/>
        <v>0.522952295229523</v>
      </c>
      <c r="R98" s="25"/>
      <c r="S98" s="25"/>
      <c r="T98" s="25"/>
      <c r="U98" s="25"/>
    </row>
    <row r="99" spans="1:21" ht="84.75" customHeight="1">
      <c r="A99" s="100" t="s">
        <v>342</v>
      </c>
      <c r="B99" s="102" t="s">
        <v>343</v>
      </c>
      <c r="C99" s="98" t="s">
        <v>86</v>
      </c>
      <c r="D99" s="98" t="s">
        <v>103</v>
      </c>
      <c r="E99" s="98" t="s">
        <v>344</v>
      </c>
      <c r="F99" s="109"/>
      <c r="G99" s="99"/>
      <c r="H99" s="103">
        <f>H100</f>
        <v>33</v>
      </c>
      <c r="I99" s="103">
        <f>I100</f>
        <v>27</v>
      </c>
      <c r="J99" s="125">
        <f t="shared" si="1"/>
        <v>0.8181818181818182</v>
      </c>
      <c r="R99" s="25"/>
      <c r="S99" s="25"/>
      <c r="T99" s="25"/>
      <c r="U99" s="25"/>
    </row>
    <row r="100" spans="1:21" ht="15.75" customHeight="1">
      <c r="A100" s="97" t="s">
        <v>345</v>
      </c>
      <c r="B100" s="96" t="s">
        <v>275</v>
      </c>
      <c r="C100" s="97" t="s">
        <v>86</v>
      </c>
      <c r="D100" s="97" t="s">
        <v>103</v>
      </c>
      <c r="E100" s="97" t="s">
        <v>344</v>
      </c>
      <c r="F100" s="97" t="s">
        <v>265</v>
      </c>
      <c r="G100" s="97" t="s">
        <v>276</v>
      </c>
      <c r="H100" s="131">
        <v>33</v>
      </c>
      <c r="I100" s="132">
        <v>27</v>
      </c>
      <c r="J100" s="124">
        <f>I100/H100</f>
        <v>0.8181818181818182</v>
      </c>
      <c r="R100" s="25"/>
      <c r="S100" s="25"/>
      <c r="T100" s="25"/>
      <c r="U100" s="25"/>
    </row>
    <row r="101" spans="1:21" ht="20.25" customHeight="1">
      <c r="A101" s="98" t="s">
        <v>42</v>
      </c>
      <c r="B101" s="102" t="s">
        <v>104</v>
      </c>
      <c r="C101" s="98"/>
      <c r="D101" s="98" t="s">
        <v>105</v>
      </c>
      <c r="E101" s="97"/>
      <c r="F101" s="97"/>
      <c r="G101" s="97"/>
      <c r="H101" s="103">
        <f>H102</f>
        <v>445.7</v>
      </c>
      <c r="I101" s="103">
        <f>I102</f>
        <v>0</v>
      </c>
      <c r="J101" s="125">
        <f t="shared" si="1"/>
        <v>0</v>
      </c>
      <c r="R101" s="25"/>
      <c r="S101" s="25"/>
      <c r="T101" s="25"/>
      <c r="U101" s="25"/>
    </row>
    <row r="102" spans="1:21" ht="18" customHeight="1">
      <c r="A102" s="98" t="s">
        <v>45</v>
      </c>
      <c r="B102" s="102" t="s">
        <v>135</v>
      </c>
      <c r="C102" s="98"/>
      <c r="D102" s="98" t="s">
        <v>106</v>
      </c>
      <c r="E102" s="97"/>
      <c r="F102" s="97"/>
      <c r="G102" s="97"/>
      <c r="H102" s="103">
        <f>H103+H105</f>
        <v>445.7</v>
      </c>
      <c r="I102" s="103">
        <f>I103+I105</f>
        <v>0</v>
      </c>
      <c r="J102" s="125">
        <f t="shared" si="1"/>
        <v>0</v>
      </c>
      <c r="R102" s="25"/>
      <c r="S102" s="25"/>
      <c r="T102" s="25"/>
      <c r="U102" s="25"/>
    </row>
    <row r="103" spans="1:21" ht="57" customHeight="1">
      <c r="A103" s="98" t="s">
        <v>346</v>
      </c>
      <c r="B103" s="102" t="s">
        <v>347</v>
      </c>
      <c r="C103" s="98" t="s">
        <v>86</v>
      </c>
      <c r="D103" s="98" t="s">
        <v>106</v>
      </c>
      <c r="E103" s="98" t="s">
        <v>348</v>
      </c>
      <c r="F103" s="97"/>
      <c r="G103" s="97"/>
      <c r="H103" s="103">
        <f>H104</f>
        <v>428.7</v>
      </c>
      <c r="I103" s="103">
        <f>I104</f>
        <v>0</v>
      </c>
      <c r="J103" s="125">
        <f t="shared" si="1"/>
        <v>0</v>
      </c>
      <c r="R103" s="25"/>
      <c r="S103" s="25"/>
      <c r="T103" s="25"/>
      <c r="U103" s="25"/>
    </row>
    <row r="104" spans="1:21" ht="19.5" customHeight="1">
      <c r="A104" s="95" t="s">
        <v>349</v>
      </c>
      <c r="B104" s="96" t="s">
        <v>267</v>
      </c>
      <c r="C104" s="97" t="s">
        <v>86</v>
      </c>
      <c r="D104" s="97" t="s">
        <v>106</v>
      </c>
      <c r="E104" s="97" t="s">
        <v>348</v>
      </c>
      <c r="F104" s="97" t="s">
        <v>265</v>
      </c>
      <c r="G104" s="97" t="s">
        <v>247</v>
      </c>
      <c r="H104" s="131">
        <v>428.7</v>
      </c>
      <c r="I104" s="132">
        <v>0</v>
      </c>
      <c r="J104" s="124">
        <f t="shared" si="1"/>
        <v>0</v>
      </c>
      <c r="R104" s="25"/>
      <c r="S104" s="25"/>
      <c r="T104" s="25"/>
      <c r="U104" s="25"/>
    </row>
    <row r="105" spans="1:21" ht="40.5" customHeight="1">
      <c r="A105" s="98" t="s">
        <v>350</v>
      </c>
      <c r="B105" s="102" t="s">
        <v>351</v>
      </c>
      <c r="C105" s="98" t="s">
        <v>86</v>
      </c>
      <c r="D105" s="98" t="s">
        <v>106</v>
      </c>
      <c r="E105" s="98" t="s">
        <v>352</v>
      </c>
      <c r="F105" s="97"/>
      <c r="G105" s="97"/>
      <c r="H105" s="103">
        <f>H106</f>
        <v>17</v>
      </c>
      <c r="I105" s="103">
        <f>I106</f>
        <v>0</v>
      </c>
      <c r="J105" s="125">
        <f t="shared" si="1"/>
        <v>0</v>
      </c>
      <c r="R105" s="25"/>
      <c r="S105" s="25"/>
      <c r="T105" s="25"/>
      <c r="U105" s="25"/>
    </row>
    <row r="106" spans="1:21" ht="15" customHeight="1">
      <c r="A106" s="95" t="s">
        <v>353</v>
      </c>
      <c r="B106" s="96" t="s">
        <v>275</v>
      </c>
      <c r="C106" s="97" t="s">
        <v>86</v>
      </c>
      <c r="D106" s="97" t="s">
        <v>106</v>
      </c>
      <c r="E106" s="97" t="s">
        <v>352</v>
      </c>
      <c r="F106" s="97" t="s">
        <v>265</v>
      </c>
      <c r="G106" s="97" t="s">
        <v>276</v>
      </c>
      <c r="H106" s="131">
        <v>17</v>
      </c>
      <c r="I106" s="133">
        <v>0</v>
      </c>
      <c r="J106" s="124">
        <f t="shared" si="1"/>
        <v>0</v>
      </c>
      <c r="R106" s="25"/>
      <c r="S106" s="25"/>
      <c r="T106" s="25"/>
      <c r="U106" s="25"/>
    </row>
    <row r="107" spans="1:21" ht="21.75" customHeight="1">
      <c r="A107" s="98" t="s">
        <v>354</v>
      </c>
      <c r="B107" s="102" t="s">
        <v>355</v>
      </c>
      <c r="C107" s="102"/>
      <c r="D107" s="98" t="s">
        <v>107</v>
      </c>
      <c r="E107" s="111"/>
      <c r="F107" s="111"/>
      <c r="G107" s="99"/>
      <c r="H107" s="103">
        <f>H108</f>
        <v>8072.4</v>
      </c>
      <c r="I107" s="103">
        <f>I108</f>
        <v>332.45876</v>
      </c>
      <c r="J107" s="125">
        <f t="shared" si="1"/>
        <v>0.04118462415142956</v>
      </c>
      <c r="R107" s="25"/>
      <c r="S107" s="25"/>
      <c r="T107" s="25"/>
      <c r="U107" s="25"/>
    </row>
    <row r="108" spans="1:21" ht="19.5" customHeight="1">
      <c r="A108" s="98" t="s">
        <v>356</v>
      </c>
      <c r="B108" s="102" t="s">
        <v>108</v>
      </c>
      <c r="C108" s="98"/>
      <c r="D108" s="98" t="s">
        <v>109</v>
      </c>
      <c r="E108" s="109"/>
      <c r="F108" s="111"/>
      <c r="G108" s="99"/>
      <c r="H108" s="103">
        <f>H109+H111+H113</f>
        <v>8072.4</v>
      </c>
      <c r="I108" s="103">
        <f>I109+I111+I113</f>
        <v>332.45876</v>
      </c>
      <c r="J108" s="125">
        <f t="shared" si="1"/>
        <v>0.04118462415142956</v>
      </c>
      <c r="R108" s="25"/>
      <c r="S108" s="25"/>
      <c r="T108" s="25"/>
      <c r="U108" s="25"/>
    </row>
    <row r="109" spans="1:21" ht="40.5" customHeight="1">
      <c r="A109" s="98" t="s">
        <v>357</v>
      </c>
      <c r="B109" s="102" t="s">
        <v>142</v>
      </c>
      <c r="C109" s="98" t="s">
        <v>86</v>
      </c>
      <c r="D109" s="98" t="s">
        <v>109</v>
      </c>
      <c r="E109" s="98" t="s">
        <v>358</v>
      </c>
      <c r="F109" s="109"/>
      <c r="G109" s="112"/>
      <c r="H109" s="103">
        <f>H110</f>
        <v>4588.1</v>
      </c>
      <c r="I109" s="103">
        <f>I110</f>
        <v>0</v>
      </c>
      <c r="J109" s="125">
        <f t="shared" si="1"/>
        <v>0</v>
      </c>
      <c r="R109" s="25"/>
      <c r="S109" s="25"/>
      <c r="T109" s="25"/>
      <c r="U109" s="25"/>
    </row>
    <row r="110" spans="1:21" ht="23.25" customHeight="1">
      <c r="A110" s="95" t="s">
        <v>359</v>
      </c>
      <c r="B110" s="96" t="s">
        <v>267</v>
      </c>
      <c r="C110" s="97" t="s">
        <v>86</v>
      </c>
      <c r="D110" s="97" t="s">
        <v>109</v>
      </c>
      <c r="E110" s="97" t="s">
        <v>358</v>
      </c>
      <c r="F110" s="95" t="s">
        <v>265</v>
      </c>
      <c r="G110" s="97" t="s">
        <v>247</v>
      </c>
      <c r="H110" s="131">
        <f>4643.1-55</f>
        <v>4588.1</v>
      </c>
      <c r="I110" s="133">
        <v>0</v>
      </c>
      <c r="J110" s="124">
        <f t="shared" si="1"/>
        <v>0</v>
      </c>
      <c r="R110" s="25"/>
      <c r="S110" s="25"/>
      <c r="T110" s="25"/>
      <c r="U110" s="25"/>
    </row>
    <row r="111" spans="1:21" ht="31.5" customHeight="1">
      <c r="A111" s="98" t="s">
        <v>360</v>
      </c>
      <c r="B111" s="102" t="s">
        <v>143</v>
      </c>
      <c r="C111" s="98" t="s">
        <v>86</v>
      </c>
      <c r="D111" s="98" t="s">
        <v>109</v>
      </c>
      <c r="E111" s="100" t="s">
        <v>361</v>
      </c>
      <c r="F111" s="103"/>
      <c r="G111" s="99"/>
      <c r="H111" s="103">
        <f>H112</f>
        <v>1953.2</v>
      </c>
      <c r="I111" s="103">
        <f>I112</f>
        <v>59.45876</v>
      </c>
      <c r="J111" s="125">
        <f t="shared" si="1"/>
        <v>0.030441716158099527</v>
      </c>
      <c r="R111" s="25"/>
      <c r="S111" s="25"/>
      <c r="T111" s="25"/>
      <c r="U111" s="25"/>
    </row>
    <row r="112" spans="1:21" ht="24.75" customHeight="1">
      <c r="A112" s="95" t="s">
        <v>362</v>
      </c>
      <c r="B112" s="96" t="s">
        <v>267</v>
      </c>
      <c r="C112" s="97" t="s">
        <v>86</v>
      </c>
      <c r="D112" s="97" t="s">
        <v>109</v>
      </c>
      <c r="E112" s="95" t="s">
        <v>361</v>
      </c>
      <c r="F112" s="95" t="s">
        <v>265</v>
      </c>
      <c r="G112" s="97" t="s">
        <v>247</v>
      </c>
      <c r="H112" s="108">
        <f>1967.4+200-214.2</f>
        <v>1953.2</v>
      </c>
      <c r="I112" s="132">
        <v>59.45876</v>
      </c>
      <c r="J112" s="124">
        <f t="shared" si="1"/>
        <v>0.030441716158099527</v>
      </c>
      <c r="R112" s="25"/>
      <c r="S112" s="25"/>
      <c r="T112" s="25"/>
      <c r="U112" s="25"/>
    </row>
    <row r="113" spans="1:21" ht="29.25" customHeight="1">
      <c r="A113" s="98" t="s">
        <v>363</v>
      </c>
      <c r="B113" s="102" t="s">
        <v>144</v>
      </c>
      <c r="C113" s="98" t="s">
        <v>86</v>
      </c>
      <c r="D113" s="98" t="s">
        <v>109</v>
      </c>
      <c r="E113" s="100" t="s">
        <v>364</v>
      </c>
      <c r="F113" s="109"/>
      <c r="G113" s="99"/>
      <c r="H113" s="103">
        <f>H114</f>
        <v>1531.1</v>
      </c>
      <c r="I113" s="103">
        <f>I114</f>
        <v>273</v>
      </c>
      <c r="J113" s="125">
        <f t="shared" si="1"/>
        <v>0.178303180719744</v>
      </c>
      <c r="M113" s="20"/>
      <c r="N113" s="20"/>
      <c r="O113" s="20"/>
      <c r="P113" s="20"/>
      <c r="R113" s="25"/>
      <c r="S113" s="25"/>
      <c r="T113" s="25"/>
      <c r="U113" s="25"/>
    </row>
    <row r="114" spans="1:21" ht="15.75" customHeight="1">
      <c r="A114" s="95" t="s">
        <v>365</v>
      </c>
      <c r="B114" s="96" t="s">
        <v>243</v>
      </c>
      <c r="C114" s="97" t="s">
        <v>86</v>
      </c>
      <c r="D114" s="97" t="s">
        <v>109</v>
      </c>
      <c r="E114" s="97" t="s">
        <v>364</v>
      </c>
      <c r="F114" s="95" t="s">
        <v>265</v>
      </c>
      <c r="G114" s="97" t="s">
        <v>247</v>
      </c>
      <c r="H114" s="131">
        <f>962.9+568.2</f>
        <v>1531.1</v>
      </c>
      <c r="I114" s="132">
        <v>273</v>
      </c>
      <c r="J114" s="124">
        <f t="shared" si="1"/>
        <v>0.178303180719744</v>
      </c>
      <c r="M114" s="20"/>
      <c r="N114" s="20"/>
      <c r="O114" s="20"/>
      <c r="P114" s="20"/>
      <c r="R114" s="25"/>
      <c r="S114" s="25"/>
      <c r="T114" s="25"/>
      <c r="U114" s="25"/>
    </row>
    <row r="115" spans="1:21" ht="18.75" customHeight="1">
      <c r="A115" s="98" t="s">
        <v>366</v>
      </c>
      <c r="B115" s="113" t="s">
        <v>145</v>
      </c>
      <c r="C115" s="98"/>
      <c r="D115" s="98" t="s">
        <v>146</v>
      </c>
      <c r="E115" s="97"/>
      <c r="F115" s="95"/>
      <c r="G115" s="97"/>
      <c r="H115" s="103">
        <f>H116</f>
        <v>36</v>
      </c>
      <c r="I115" s="103">
        <f>I116</f>
        <v>0</v>
      </c>
      <c r="J115" s="125">
        <f t="shared" si="1"/>
        <v>0</v>
      </c>
      <c r="M115" s="20"/>
      <c r="N115" s="20"/>
      <c r="O115" s="20"/>
      <c r="P115" s="20"/>
      <c r="R115" s="25"/>
      <c r="S115" s="25"/>
      <c r="T115" s="25"/>
      <c r="U115" s="25"/>
    </row>
    <row r="116" spans="1:21" ht="28.5" customHeight="1">
      <c r="A116" s="98" t="s">
        <v>367</v>
      </c>
      <c r="B116" s="113" t="s">
        <v>147</v>
      </c>
      <c r="C116" s="98"/>
      <c r="D116" s="98" t="s">
        <v>148</v>
      </c>
      <c r="E116" s="97"/>
      <c r="F116" s="95"/>
      <c r="G116" s="97"/>
      <c r="H116" s="103">
        <f>H117</f>
        <v>36</v>
      </c>
      <c r="I116" s="103">
        <f>I117</f>
        <v>0</v>
      </c>
      <c r="J116" s="125">
        <f t="shared" si="1"/>
        <v>0</v>
      </c>
      <c r="M116" s="20"/>
      <c r="N116" s="20"/>
      <c r="O116" s="20"/>
      <c r="P116" s="20"/>
      <c r="R116" s="25"/>
      <c r="S116" s="25"/>
      <c r="T116" s="25"/>
      <c r="U116" s="25"/>
    </row>
    <row r="117" spans="1:21" ht="63" customHeight="1">
      <c r="A117" s="98" t="s">
        <v>368</v>
      </c>
      <c r="B117" s="102" t="s">
        <v>369</v>
      </c>
      <c r="C117" s="98" t="s">
        <v>86</v>
      </c>
      <c r="D117" s="98" t="s">
        <v>148</v>
      </c>
      <c r="E117" s="100" t="s">
        <v>370</v>
      </c>
      <c r="F117" s="100"/>
      <c r="G117" s="98"/>
      <c r="H117" s="103">
        <f>H118+H119</f>
        <v>36</v>
      </c>
      <c r="I117" s="103">
        <f>I118+I119</f>
        <v>0</v>
      </c>
      <c r="J117" s="125">
        <f t="shared" si="1"/>
        <v>0</v>
      </c>
      <c r="M117" s="20"/>
      <c r="N117" s="20"/>
      <c r="O117" s="20"/>
      <c r="P117" s="20"/>
      <c r="R117" s="25"/>
      <c r="S117" s="25"/>
      <c r="T117" s="25"/>
      <c r="U117" s="25"/>
    </row>
    <row r="118" spans="1:21" ht="15.75" customHeight="1">
      <c r="A118" s="95" t="s">
        <v>371</v>
      </c>
      <c r="B118" s="96" t="s">
        <v>267</v>
      </c>
      <c r="C118" s="97" t="s">
        <v>86</v>
      </c>
      <c r="D118" s="97" t="s">
        <v>148</v>
      </c>
      <c r="E118" s="95" t="s">
        <v>370</v>
      </c>
      <c r="F118" s="95" t="s">
        <v>265</v>
      </c>
      <c r="G118" s="97" t="s">
        <v>247</v>
      </c>
      <c r="H118" s="131">
        <v>17</v>
      </c>
      <c r="I118" s="132">
        <v>0</v>
      </c>
      <c r="J118" s="124">
        <f t="shared" si="1"/>
        <v>0</v>
      </c>
      <c r="M118" s="20"/>
      <c r="N118" s="20"/>
      <c r="O118" s="20"/>
      <c r="P118" s="20"/>
      <c r="R118" s="25"/>
      <c r="S118" s="25"/>
      <c r="T118" s="25"/>
      <c r="U118" s="25"/>
    </row>
    <row r="119" spans="1:21" ht="18.75" customHeight="1">
      <c r="A119" s="95" t="s">
        <v>372</v>
      </c>
      <c r="B119" s="96" t="s">
        <v>279</v>
      </c>
      <c r="C119" s="97" t="s">
        <v>86</v>
      </c>
      <c r="D119" s="97" t="s">
        <v>148</v>
      </c>
      <c r="E119" s="95" t="s">
        <v>370</v>
      </c>
      <c r="F119" s="95" t="s">
        <v>265</v>
      </c>
      <c r="G119" s="97" t="s">
        <v>281</v>
      </c>
      <c r="H119" s="131">
        <v>19</v>
      </c>
      <c r="I119" s="132">
        <v>0</v>
      </c>
      <c r="J119" s="124">
        <f t="shared" si="1"/>
        <v>0</v>
      </c>
      <c r="M119" s="20"/>
      <c r="N119" s="20"/>
      <c r="O119" s="20"/>
      <c r="P119" s="20"/>
      <c r="R119" s="25"/>
      <c r="S119" s="25"/>
      <c r="T119" s="25"/>
      <c r="U119" s="25"/>
    </row>
    <row r="120" spans="1:21" ht="24.75" customHeight="1">
      <c r="A120" s="98" t="s">
        <v>373</v>
      </c>
      <c r="B120" s="102" t="s">
        <v>110</v>
      </c>
      <c r="C120" s="102"/>
      <c r="D120" s="98" t="s">
        <v>111</v>
      </c>
      <c r="E120" s="98"/>
      <c r="F120" s="98"/>
      <c r="G120" s="99"/>
      <c r="H120" s="103">
        <f>H121+H124+H129</f>
        <v>854</v>
      </c>
      <c r="I120" s="103">
        <f>I121+I124+I129</f>
        <v>295.59515</v>
      </c>
      <c r="J120" s="125">
        <f t="shared" si="1"/>
        <v>0.34613015222482435</v>
      </c>
      <c r="M120" s="20"/>
      <c r="N120" s="20"/>
      <c r="O120" s="20"/>
      <c r="P120" s="20"/>
      <c r="R120" s="25"/>
      <c r="S120" s="25"/>
      <c r="T120" s="25"/>
      <c r="U120" s="25"/>
    </row>
    <row r="121" spans="1:21" ht="24.75" customHeight="1">
      <c r="A121" s="98" t="s">
        <v>374</v>
      </c>
      <c r="B121" s="102" t="s">
        <v>112</v>
      </c>
      <c r="C121" s="98"/>
      <c r="D121" s="98" t="s">
        <v>113</v>
      </c>
      <c r="E121" s="98"/>
      <c r="F121" s="97"/>
      <c r="G121" s="99"/>
      <c r="H121" s="103">
        <f>H122</f>
        <v>144</v>
      </c>
      <c r="I121" s="103">
        <f>I122</f>
        <v>99.35</v>
      </c>
      <c r="J121" s="125">
        <f t="shared" si="1"/>
        <v>0.6899305555555555</v>
      </c>
      <c r="M121" s="20"/>
      <c r="N121" s="20"/>
      <c r="O121" s="20"/>
      <c r="P121" s="20"/>
      <c r="R121" s="25"/>
      <c r="S121" s="25"/>
      <c r="T121" s="25"/>
      <c r="U121" s="25"/>
    </row>
    <row r="122" spans="1:21" ht="42" customHeight="1">
      <c r="A122" s="98" t="s">
        <v>375</v>
      </c>
      <c r="B122" s="114" t="s">
        <v>376</v>
      </c>
      <c r="C122" s="98" t="s">
        <v>86</v>
      </c>
      <c r="D122" s="98" t="s">
        <v>113</v>
      </c>
      <c r="E122" s="98" t="s">
        <v>170</v>
      </c>
      <c r="F122" s="98"/>
      <c r="G122" s="99"/>
      <c r="H122" s="103">
        <f>H123</f>
        <v>144</v>
      </c>
      <c r="I122" s="103">
        <f>I123</f>
        <v>99.35</v>
      </c>
      <c r="J122" s="125">
        <f t="shared" si="1"/>
        <v>0.6899305555555555</v>
      </c>
      <c r="M122" s="20"/>
      <c r="N122" s="20"/>
      <c r="O122" s="20"/>
      <c r="P122" s="20"/>
      <c r="R122" s="25"/>
      <c r="S122" s="25"/>
      <c r="T122" s="25"/>
      <c r="U122" s="25"/>
    </row>
    <row r="123" spans="1:21" ht="12.75">
      <c r="A123" s="97" t="s">
        <v>377</v>
      </c>
      <c r="B123" s="96" t="s">
        <v>267</v>
      </c>
      <c r="C123" s="97" t="s">
        <v>86</v>
      </c>
      <c r="D123" s="97" t="s">
        <v>113</v>
      </c>
      <c r="E123" s="97" t="s">
        <v>170</v>
      </c>
      <c r="F123" s="97" t="s">
        <v>265</v>
      </c>
      <c r="G123" s="108">
        <v>226</v>
      </c>
      <c r="H123" s="131">
        <f>99+45</f>
        <v>144</v>
      </c>
      <c r="I123" s="132">
        <v>99.35</v>
      </c>
      <c r="J123" s="124">
        <f t="shared" si="1"/>
        <v>0.6899305555555555</v>
      </c>
      <c r="L123" s="128">
        <v>30</v>
      </c>
      <c r="M123" s="20"/>
      <c r="N123" s="20"/>
      <c r="O123" s="20"/>
      <c r="P123" s="20"/>
      <c r="R123" s="25"/>
      <c r="S123" s="25"/>
      <c r="T123" s="25"/>
      <c r="U123" s="25"/>
    </row>
    <row r="124" spans="1:21" ht="24" customHeight="1">
      <c r="A124" s="98" t="s">
        <v>378</v>
      </c>
      <c r="B124" s="102" t="s">
        <v>114</v>
      </c>
      <c r="C124" s="98"/>
      <c r="D124" s="98" t="s">
        <v>115</v>
      </c>
      <c r="E124" s="98"/>
      <c r="F124" s="97"/>
      <c r="G124" s="99"/>
      <c r="H124" s="103">
        <f>H125</f>
        <v>550</v>
      </c>
      <c r="I124" s="103">
        <f>I125</f>
        <v>111.99515</v>
      </c>
      <c r="J124" s="125">
        <f t="shared" si="1"/>
        <v>0.20362754545454545</v>
      </c>
      <c r="M124" s="20"/>
      <c r="N124" s="20"/>
      <c r="O124" s="20"/>
      <c r="P124" s="20"/>
      <c r="R124" s="25"/>
      <c r="S124" s="25"/>
      <c r="T124" s="25"/>
      <c r="U124" s="25"/>
    </row>
    <row r="125" spans="1:21" ht="48">
      <c r="A125" s="98" t="s">
        <v>379</v>
      </c>
      <c r="B125" s="102" t="s">
        <v>380</v>
      </c>
      <c r="C125" s="98" t="s">
        <v>86</v>
      </c>
      <c r="D125" s="98" t="s">
        <v>115</v>
      </c>
      <c r="E125" s="98" t="s">
        <v>381</v>
      </c>
      <c r="F125" s="97"/>
      <c r="G125" s="99"/>
      <c r="H125" s="103">
        <f>H126+H128+H127</f>
        <v>550</v>
      </c>
      <c r="I125" s="103">
        <f>I126+I128+I127</f>
        <v>111.99515</v>
      </c>
      <c r="J125" s="125">
        <f t="shared" si="1"/>
        <v>0.20362754545454545</v>
      </c>
      <c r="M125" s="20"/>
      <c r="N125" s="20"/>
      <c r="O125" s="20"/>
      <c r="P125" s="20"/>
      <c r="R125" s="25"/>
      <c r="S125" s="25"/>
      <c r="T125" s="25"/>
      <c r="U125" s="25"/>
    </row>
    <row r="126" spans="1:21" ht="12.75">
      <c r="A126" s="97" t="s">
        <v>382</v>
      </c>
      <c r="B126" s="96" t="s">
        <v>267</v>
      </c>
      <c r="C126" s="97" t="s">
        <v>86</v>
      </c>
      <c r="D126" s="97" t="s">
        <v>115</v>
      </c>
      <c r="E126" s="97" t="s">
        <v>381</v>
      </c>
      <c r="F126" s="97" t="s">
        <v>265</v>
      </c>
      <c r="G126" s="108">
        <v>226</v>
      </c>
      <c r="H126" s="131">
        <v>370</v>
      </c>
      <c r="I126" s="131">
        <v>102.88</v>
      </c>
      <c r="J126" s="124">
        <f t="shared" si="1"/>
        <v>0.27805405405405403</v>
      </c>
      <c r="M126" s="20"/>
      <c r="N126" s="20"/>
      <c r="O126" s="20"/>
      <c r="P126" s="20"/>
      <c r="R126" s="25"/>
      <c r="S126" s="25"/>
      <c r="T126" s="25"/>
      <c r="U126" s="25"/>
    </row>
    <row r="127" spans="1:21" ht="12.75">
      <c r="A127" s="97" t="s">
        <v>383</v>
      </c>
      <c r="B127" s="96" t="s">
        <v>279</v>
      </c>
      <c r="C127" s="97" t="s">
        <v>86</v>
      </c>
      <c r="D127" s="97" t="s">
        <v>115</v>
      </c>
      <c r="E127" s="97" t="s">
        <v>381</v>
      </c>
      <c r="F127" s="97" t="s">
        <v>265</v>
      </c>
      <c r="G127" s="97" t="s">
        <v>281</v>
      </c>
      <c r="H127" s="131">
        <v>130</v>
      </c>
      <c r="I127" s="131">
        <v>3</v>
      </c>
      <c r="J127" s="124">
        <f t="shared" si="1"/>
        <v>0.023076923076923078</v>
      </c>
      <c r="M127" s="20"/>
      <c r="N127" s="20"/>
      <c r="O127" s="20"/>
      <c r="P127" s="20"/>
      <c r="R127" s="25"/>
      <c r="S127" s="25"/>
      <c r="T127" s="25"/>
      <c r="U127" s="25"/>
    </row>
    <row r="128" spans="1:21" ht="12.75">
      <c r="A128" s="97" t="s">
        <v>384</v>
      </c>
      <c r="B128" s="96" t="s">
        <v>275</v>
      </c>
      <c r="C128" s="97" t="s">
        <v>86</v>
      </c>
      <c r="D128" s="97" t="s">
        <v>115</v>
      </c>
      <c r="E128" s="97" t="s">
        <v>381</v>
      </c>
      <c r="F128" s="97" t="s">
        <v>265</v>
      </c>
      <c r="G128" s="97" t="s">
        <v>276</v>
      </c>
      <c r="H128" s="131">
        <v>50</v>
      </c>
      <c r="I128" s="131">
        <v>6.11515</v>
      </c>
      <c r="J128" s="124">
        <f t="shared" si="1"/>
        <v>0.122303</v>
      </c>
      <c r="M128" s="20"/>
      <c r="N128" s="20"/>
      <c r="O128" s="20"/>
      <c r="P128" s="20"/>
      <c r="R128" s="25"/>
      <c r="S128" s="25"/>
      <c r="T128" s="25"/>
      <c r="U128" s="25"/>
    </row>
    <row r="129" spans="1:21" ht="12.75">
      <c r="A129" s="98" t="s">
        <v>385</v>
      </c>
      <c r="B129" s="102" t="s">
        <v>116</v>
      </c>
      <c r="C129" s="115"/>
      <c r="D129" s="98" t="s">
        <v>117</v>
      </c>
      <c r="E129" s="97"/>
      <c r="F129" s="97"/>
      <c r="G129" s="97"/>
      <c r="H129" s="103">
        <f>H130+H133+H136</f>
        <v>160</v>
      </c>
      <c r="I129" s="103">
        <f>I130+I133+I136</f>
        <v>84.25</v>
      </c>
      <c r="J129" s="125">
        <f t="shared" si="1"/>
        <v>0.5265625</v>
      </c>
      <c r="M129" s="20"/>
      <c r="N129" s="20"/>
      <c r="O129" s="20"/>
      <c r="P129" s="20"/>
      <c r="R129" s="25"/>
      <c r="S129" s="25"/>
      <c r="T129" s="25"/>
      <c r="U129" s="25"/>
    </row>
    <row r="130" spans="1:10" ht="60">
      <c r="A130" s="98" t="s">
        <v>386</v>
      </c>
      <c r="B130" s="102" t="s">
        <v>387</v>
      </c>
      <c r="C130" s="98" t="s">
        <v>86</v>
      </c>
      <c r="D130" s="98" t="s">
        <v>117</v>
      </c>
      <c r="E130" s="98" t="s">
        <v>388</v>
      </c>
      <c r="F130" s="97"/>
      <c r="G130" s="97"/>
      <c r="H130" s="103">
        <f>H131+H132</f>
        <v>70</v>
      </c>
      <c r="I130" s="103">
        <f>I131+I132</f>
        <v>48.5</v>
      </c>
      <c r="J130" s="125">
        <f t="shared" si="1"/>
        <v>0.6928571428571428</v>
      </c>
    </row>
    <row r="131" spans="1:10" ht="12.75">
      <c r="A131" s="97" t="s">
        <v>389</v>
      </c>
      <c r="B131" s="96" t="s">
        <v>267</v>
      </c>
      <c r="C131" s="97" t="s">
        <v>86</v>
      </c>
      <c r="D131" s="97" t="s">
        <v>117</v>
      </c>
      <c r="E131" s="97" t="s">
        <v>388</v>
      </c>
      <c r="F131" s="97" t="s">
        <v>265</v>
      </c>
      <c r="G131" s="97" t="s">
        <v>247</v>
      </c>
      <c r="H131" s="131">
        <v>5</v>
      </c>
      <c r="I131" s="131">
        <v>0</v>
      </c>
      <c r="J131" s="124">
        <f t="shared" si="1"/>
        <v>0</v>
      </c>
    </row>
    <row r="132" spans="1:10" ht="12.75">
      <c r="A132" s="97" t="s">
        <v>390</v>
      </c>
      <c r="B132" s="96" t="s">
        <v>275</v>
      </c>
      <c r="C132" s="97" t="s">
        <v>86</v>
      </c>
      <c r="D132" s="97" t="s">
        <v>117</v>
      </c>
      <c r="E132" s="97" t="s">
        <v>388</v>
      </c>
      <c r="F132" s="97" t="s">
        <v>265</v>
      </c>
      <c r="G132" s="97" t="s">
        <v>276</v>
      </c>
      <c r="H132" s="131">
        <v>65</v>
      </c>
      <c r="I132" s="131">
        <v>48.5</v>
      </c>
      <c r="J132" s="124">
        <f t="shared" si="1"/>
        <v>0.7461538461538462</v>
      </c>
    </row>
    <row r="133" spans="1:10" ht="48">
      <c r="A133" s="98" t="s">
        <v>391</v>
      </c>
      <c r="B133" s="102" t="s">
        <v>171</v>
      </c>
      <c r="C133" s="116"/>
      <c r="D133" s="98" t="s">
        <v>117</v>
      </c>
      <c r="E133" s="98" t="s">
        <v>392</v>
      </c>
      <c r="F133" s="97"/>
      <c r="G133" s="97"/>
      <c r="H133" s="103">
        <f>H134+H135</f>
        <v>40</v>
      </c>
      <c r="I133" s="103">
        <f>I134+I135</f>
        <v>29</v>
      </c>
      <c r="J133" s="125">
        <f t="shared" si="1"/>
        <v>0.725</v>
      </c>
    </row>
    <row r="134" spans="1:10" ht="12.75">
      <c r="A134" s="97" t="s">
        <v>393</v>
      </c>
      <c r="B134" s="96" t="s">
        <v>267</v>
      </c>
      <c r="C134" s="97" t="s">
        <v>86</v>
      </c>
      <c r="D134" s="97" t="s">
        <v>117</v>
      </c>
      <c r="E134" s="97" t="s">
        <v>392</v>
      </c>
      <c r="F134" s="97" t="s">
        <v>265</v>
      </c>
      <c r="G134" s="97" t="s">
        <v>247</v>
      </c>
      <c r="H134" s="131">
        <v>4</v>
      </c>
      <c r="I134" s="131">
        <v>0</v>
      </c>
      <c r="J134" s="124">
        <f t="shared" si="1"/>
        <v>0</v>
      </c>
    </row>
    <row r="135" spans="1:10" ht="12.75">
      <c r="A135" s="97" t="s">
        <v>394</v>
      </c>
      <c r="B135" s="96" t="s">
        <v>275</v>
      </c>
      <c r="C135" s="97" t="s">
        <v>86</v>
      </c>
      <c r="D135" s="97" t="s">
        <v>117</v>
      </c>
      <c r="E135" s="97" t="s">
        <v>392</v>
      </c>
      <c r="F135" s="97" t="s">
        <v>265</v>
      </c>
      <c r="G135" s="97" t="s">
        <v>276</v>
      </c>
      <c r="H135" s="131">
        <v>36</v>
      </c>
      <c r="I135" s="131">
        <v>29</v>
      </c>
      <c r="J135" s="124">
        <f t="shared" si="1"/>
        <v>0.8055555555555556</v>
      </c>
    </row>
    <row r="136" spans="1:10" ht="89.25" customHeight="1">
      <c r="A136" s="98" t="s">
        <v>395</v>
      </c>
      <c r="B136" s="117" t="s">
        <v>396</v>
      </c>
      <c r="C136" s="98" t="s">
        <v>86</v>
      </c>
      <c r="D136" s="98" t="s">
        <v>117</v>
      </c>
      <c r="E136" s="98" t="s">
        <v>397</v>
      </c>
      <c r="F136" s="98"/>
      <c r="G136" s="99"/>
      <c r="H136" s="103">
        <f>SUM(H137:H139)</f>
        <v>50</v>
      </c>
      <c r="I136" s="103">
        <f>SUM(I137:I139)</f>
        <v>6.75</v>
      </c>
      <c r="J136" s="125">
        <f t="shared" si="1"/>
        <v>0.135</v>
      </c>
    </row>
    <row r="137" spans="1:10" ht="12.75">
      <c r="A137" s="97" t="s">
        <v>398</v>
      </c>
      <c r="B137" s="96" t="s">
        <v>267</v>
      </c>
      <c r="C137" s="97" t="s">
        <v>86</v>
      </c>
      <c r="D137" s="97" t="s">
        <v>117</v>
      </c>
      <c r="E137" s="97" t="s">
        <v>397</v>
      </c>
      <c r="F137" s="97" t="s">
        <v>265</v>
      </c>
      <c r="G137" s="108">
        <v>226</v>
      </c>
      <c r="H137" s="131">
        <v>20</v>
      </c>
      <c r="I137" s="131">
        <v>0</v>
      </c>
      <c r="J137" s="124">
        <f t="shared" si="1"/>
        <v>0</v>
      </c>
    </row>
    <row r="138" spans="1:10" ht="12.75">
      <c r="A138" s="97" t="s">
        <v>399</v>
      </c>
      <c r="B138" s="96" t="s">
        <v>279</v>
      </c>
      <c r="C138" s="97" t="s">
        <v>86</v>
      </c>
      <c r="D138" s="97" t="s">
        <v>117</v>
      </c>
      <c r="E138" s="97" t="s">
        <v>397</v>
      </c>
      <c r="F138" s="97" t="s">
        <v>265</v>
      </c>
      <c r="G138" s="97" t="s">
        <v>281</v>
      </c>
      <c r="H138" s="131">
        <v>15</v>
      </c>
      <c r="I138" s="131">
        <v>0</v>
      </c>
      <c r="J138" s="124">
        <f t="shared" si="1"/>
        <v>0</v>
      </c>
    </row>
    <row r="139" spans="1:10" ht="12.75">
      <c r="A139" s="97" t="s">
        <v>400</v>
      </c>
      <c r="B139" s="96" t="s">
        <v>275</v>
      </c>
      <c r="C139" s="97" t="s">
        <v>86</v>
      </c>
      <c r="D139" s="97" t="s">
        <v>117</v>
      </c>
      <c r="E139" s="97" t="s">
        <v>397</v>
      </c>
      <c r="F139" s="97" t="s">
        <v>265</v>
      </c>
      <c r="G139" s="118">
        <v>340</v>
      </c>
      <c r="H139" s="131">
        <v>15</v>
      </c>
      <c r="I139" s="131">
        <v>6.75</v>
      </c>
      <c r="J139" s="124">
        <f t="shared" si="1"/>
        <v>0.45</v>
      </c>
    </row>
    <row r="140" spans="1:10" ht="12.75">
      <c r="A140" s="98" t="s">
        <v>401</v>
      </c>
      <c r="B140" s="102" t="s">
        <v>118</v>
      </c>
      <c r="C140" s="102"/>
      <c r="D140" s="98" t="s">
        <v>119</v>
      </c>
      <c r="E140" s="97"/>
      <c r="F140" s="97"/>
      <c r="G140" s="99"/>
      <c r="H140" s="103">
        <f>H141</f>
        <v>19083.5</v>
      </c>
      <c r="I140" s="103">
        <f>I141</f>
        <v>8457.952070000001</v>
      </c>
      <c r="J140" s="125">
        <f aca="true" t="shared" si="2" ref="J140:J191">I140/H140</f>
        <v>0.44320759137474786</v>
      </c>
    </row>
    <row r="141" spans="1:10" ht="12.75">
      <c r="A141" s="98" t="s">
        <v>402</v>
      </c>
      <c r="B141" s="102" t="s">
        <v>403</v>
      </c>
      <c r="C141" s="98"/>
      <c r="D141" s="98" t="s">
        <v>120</v>
      </c>
      <c r="E141" s="98"/>
      <c r="F141" s="98"/>
      <c r="G141" s="99"/>
      <c r="H141" s="103">
        <f>H142+H160+H163+H165+H167+H169</f>
        <v>19083.5</v>
      </c>
      <c r="I141" s="103">
        <f>I142+I160+I163+I165+I167+I169</f>
        <v>8457.952070000001</v>
      </c>
      <c r="J141" s="125">
        <f t="shared" si="2"/>
        <v>0.44320759137474786</v>
      </c>
    </row>
    <row r="142" spans="1:12" ht="39" customHeight="1">
      <c r="A142" s="98" t="s">
        <v>404</v>
      </c>
      <c r="B142" s="114" t="s">
        <v>184</v>
      </c>
      <c r="C142" s="98" t="s">
        <v>86</v>
      </c>
      <c r="D142" s="98" t="s">
        <v>120</v>
      </c>
      <c r="E142" s="98" t="s">
        <v>405</v>
      </c>
      <c r="F142" s="97"/>
      <c r="G142" s="99"/>
      <c r="H142" s="103">
        <f>H143+H146+H154+H155</f>
        <v>14705.5</v>
      </c>
      <c r="I142" s="103">
        <f>I143+I146+I154+I155</f>
        <v>6594.6607300000005</v>
      </c>
      <c r="J142" s="125">
        <f t="shared" si="2"/>
        <v>0.44844858930332193</v>
      </c>
      <c r="L142" s="128">
        <f>I142</f>
        <v>6594.6607300000005</v>
      </c>
    </row>
    <row r="143" spans="1:10" ht="12.75">
      <c r="A143" s="97" t="s">
        <v>406</v>
      </c>
      <c r="B143" s="96" t="s">
        <v>227</v>
      </c>
      <c r="C143" s="97" t="s">
        <v>86</v>
      </c>
      <c r="D143" s="97" t="s">
        <v>120</v>
      </c>
      <c r="E143" s="97" t="s">
        <v>405</v>
      </c>
      <c r="F143" s="97" t="s">
        <v>407</v>
      </c>
      <c r="G143" s="97" t="s">
        <v>229</v>
      </c>
      <c r="H143" s="131">
        <f>H144+H145</f>
        <v>10894.5</v>
      </c>
      <c r="I143" s="131">
        <f>I144+I145</f>
        <v>5765.61725</v>
      </c>
      <c r="J143" s="124">
        <f t="shared" si="2"/>
        <v>0.5292227500114737</v>
      </c>
    </row>
    <row r="144" spans="1:10" ht="12.75">
      <c r="A144" s="97" t="s">
        <v>408</v>
      </c>
      <c r="B144" s="96" t="s">
        <v>231</v>
      </c>
      <c r="C144" s="97" t="s">
        <v>86</v>
      </c>
      <c r="D144" s="97" t="s">
        <v>120</v>
      </c>
      <c r="E144" s="97" t="s">
        <v>405</v>
      </c>
      <c r="F144" s="97" t="s">
        <v>409</v>
      </c>
      <c r="G144" s="97" t="s">
        <v>232</v>
      </c>
      <c r="H144" s="131">
        <v>8367.5</v>
      </c>
      <c r="I144" s="131">
        <v>4435.51018</v>
      </c>
      <c r="J144" s="124">
        <f t="shared" si="2"/>
        <v>0.5300878613683896</v>
      </c>
    </row>
    <row r="145" spans="1:10" ht="12.75">
      <c r="A145" s="97" t="s">
        <v>410</v>
      </c>
      <c r="B145" s="96" t="s">
        <v>234</v>
      </c>
      <c r="C145" s="97" t="s">
        <v>86</v>
      </c>
      <c r="D145" s="97" t="s">
        <v>120</v>
      </c>
      <c r="E145" s="97" t="s">
        <v>405</v>
      </c>
      <c r="F145" s="97" t="s">
        <v>411</v>
      </c>
      <c r="G145" s="97" t="s">
        <v>236</v>
      </c>
      <c r="H145" s="131">
        <v>2527</v>
      </c>
      <c r="I145" s="131">
        <v>1330.10707</v>
      </c>
      <c r="J145" s="124">
        <f t="shared" si="2"/>
        <v>0.5263581598733676</v>
      </c>
    </row>
    <row r="146" spans="1:10" ht="12.75">
      <c r="A146" s="97" t="s">
        <v>412</v>
      </c>
      <c r="B146" s="96" t="s">
        <v>243</v>
      </c>
      <c r="C146" s="97" t="s">
        <v>86</v>
      </c>
      <c r="D146" s="97" t="s">
        <v>120</v>
      </c>
      <c r="E146" s="97" t="s">
        <v>405</v>
      </c>
      <c r="F146" s="97" t="s">
        <v>256</v>
      </c>
      <c r="G146" s="97" t="s">
        <v>245</v>
      </c>
      <c r="H146" s="131">
        <f>SUM(H147:H153)</f>
        <v>3104.1</v>
      </c>
      <c r="I146" s="131">
        <f>SUM(I147:I153)</f>
        <v>430.97731000000005</v>
      </c>
      <c r="J146" s="124">
        <f t="shared" si="2"/>
        <v>0.13884130988048068</v>
      </c>
    </row>
    <row r="147" spans="1:10" ht="12.75">
      <c r="A147" s="97" t="s">
        <v>413</v>
      </c>
      <c r="B147" s="96" t="s">
        <v>258</v>
      </c>
      <c r="C147" s="97" t="s">
        <v>86</v>
      </c>
      <c r="D147" s="97" t="s">
        <v>120</v>
      </c>
      <c r="E147" s="97" t="s">
        <v>405</v>
      </c>
      <c r="F147" s="97" t="s">
        <v>259</v>
      </c>
      <c r="G147" s="97" t="s">
        <v>260</v>
      </c>
      <c r="H147" s="131">
        <v>81.6</v>
      </c>
      <c r="I147" s="131">
        <v>35.46507</v>
      </c>
      <c r="J147" s="124">
        <f t="shared" si="2"/>
        <v>0.43462095588235294</v>
      </c>
    </row>
    <row r="148" spans="1:10" ht="12.75">
      <c r="A148" s="97" t="s">
        <v>414</v>
      </c>
      <c r="B148" s="96" t="s">
        <v>300</v>
      </c>
      <c r="C148" s="97" t="s">
        <v>86</v>
      </c>
      <c r="D148" s="97" t="s">
        <v>120</v>
      </c>
      <c r="E148" s="97" t="s">
        <v>405</v>
      </c>
      <c r="F148" s="97" t="s">
        <v>265</v>
      </c>
      <c r="G148" s="97" t="s">
        <v>301</v>
      </c>
      <c r="H148" s="131">
        <v>50.4</v>
      </c>
      <c r="I148" s="131">
        <v>25.2</v>
      </c>
      <c r="J148" s="124">
        <f t="shared" si="2"/>
        <v>0.5</v>
      </c>
    </row>
    <row r="149" spans="1:10" ht="12.75">
      <c r="A149" s="97" t="s">
        <v>415</v>
      </c>
      <c r="B149" s="96" t="s">
        <v>303</v>
      </c>
      <c r="C149" s="97" t="s">
        <v>86</v>
      </c>
      <c r="D149" s="97" t="s">
        <v>120</v>
      </c>
      <c r="E149" s="97" t="s">
        <v>405</v>
      </c>
      <c r="F149" s="97" t="s">
        <v>265</v>
      </c>
      <c r="G149" s="97" t="s">
        <v>304</v>
      </c>
      <c r="H149" s="131">
        <v>628</v>
      </c>
      <c r="I149" s="131">
        <v>141.57862</v>
      </c>
      <c r="J149" s="124">
        <f t="shared" si="2"/>
        <v>0.22544366242038216</v>
      </c>
    </row>
    <row r="150" spans="1:10" ht="12.75">
      <c r="A150" s="97" t="s">
        <v>416</v>
      </c>
      <c r="B150" s="96" t="s">
        <v>262</v>
      </c>
      <c r="C150" s="97" t="s">
        <v>86</v>
      </c>
      <c r="D150" s="97" t="s">
        <v>120</v>
      </c>
      <c r="E150" s="97" t="s">
        <v>405</v>
      </c>
      <c r="F150" s="97" t="s">
        <v>259</v>
      </c>
      <c r="G150" s="97" t="s">
        <v>263</v>
      </c>
      <c r="H150" s="131">
        <v>123</v>
      </c>
      <c r="I150" s="131">
        <v>65.165</v>
      </c>
      <c r="J150" s="124">
        <f t="shared" si="2"/>
        <v>0.5297967479674798</v>
      </c>
    </row>
    <row r="151" spans="1:10" ht="12.75">
      <c r="A151" s="97" t="s">
        <v>417</v>
      </c>
      <c r="B151" s="96" t="s">
        <v>262</v>
      </c>
      <c r="C151" s="97" t="s">
        <v>86</v>
      </c>
      <c r="D151" s="97" t="s">
        <v>120</v>
      </c>
      <c r="E151" s="97" t="s">
        <v>405</v>
      </c>
      <c r="F151" s="97" t="s">
        <v>265</v>
      </c>
      <c r="G151" s="97" t="s">
        <v>263</v>
      </c>
      <c r="H151" s="131">
        <v>2055.2</v>
      </c>
      <c r="I151" s="131">
        <v>99.58182</v>
      </c>
      <c r="J151" s="124">
        <f t="shared" si="2"/>
        <v>0.04845359089139743</v>
      </c>
    </row>
    <row r="152" spans="1:10" ht="12.75">
      <c r="A152" s="97" t="s">
        <v>418</v>
      </c>
      <c r="B152" s="96" t="s">
        <v>267</v>
      </c>
      <c r="C152" s="97" t="s">
        <v>86</v>
      </c>
      <c r="D152" s="97" t="s">
        <v>120</v>
      </c>
      <c r="E152" s="97" t="s">
        <v>405</v>
      </c>
      <c r="F152" s="97" t="s">
        <v>259</v>
      </c>
      <c r="G152" s="97" t="s">
        <v>247</v>
      </c>
      <c r="H152" s="131">
        <v>101.9</v>
      </c>
      <c r="I152" s="131">
        <v>63.9868</v>
      </c>
      <c r="J152" s="124">
        <f t="shared" si="2"/>
        <v>0.627937193326791</v>
      </c>
    </row>
    <row r="153" spans="1:10" ht="12.75">
      <c r="A153" s="97" t="s">
        <v>419</v>
      </c>
      <c r="B153" s="96" t="s">
        <v>267</v>
      </c>
      <c r="C153" s="97" t="s">
        <v>86</v>
      </c>
      <c r="D153" s="97" t="s">
        <v>120</v>
      </c>
      <c r="E153" s="97" t="s">
        <v>405</v>
      </c>
      <c r="F153" s="97" t="s">
        <v>265</v>
      </c>
      <c r="G153" s="97" t="s">
        <v>247</v>
      </c>
      <c r="H153" s="131">
        <v>64</v>
      </c>
      <c r="I153" s="131">
        <v>0</v>
      </c>
      <c r="J153" s="124">
        <f t="shared" si="2"/>
        <v>0</v>
      </c>
    </row>
    <row r="154" spans="1:10" ht="12.75">
      <c r="A154" s="97" t="s">
        <v>420</v>
      </c>
      <c r="B154" s="96" t="s">
        <v>279</v>
      </c>
      <c r="C154" s="97" t="s">
        <v>86</v>
      </c>
      <c r="D154" s="97" t="s">
        <v>120</v>
      </c>
      <c r="E154" s="97" t="s">
        <v>405</v>
      </c>
      <c r="F154" s="97" t="s">
        <v>280</v>
      </c>
      <c r="G154" s="97" t="s">
        <v>281</v>
      </c>
      <c r="H154" s="131">
        <v>5</v>
      </c>
      <c r="I154" s="131">
        <v>0.485</v>
      </c>
      <c r="J154" s="124">
        <f t="shared" si="2"/>
        <v>0.097</v>
      </c>
    </row>
    <row r="155" spans="1:10" ht="12.75">
      <c r="A155" s="97" t="s">
        <v>421</v>
      </c>
      <c r="B155" s="96" t="s">
        <v>269</v>
      </c>
      <c r="C155" s="97" t="s">
        <v>86</v>
      </c>
      <c r="D155" s="97" t="s">
        <v>120</v>
      </c>
      <c r="E155" s="97" t="s">
        <v>405</v>
      </c>
      <c r="F155" s="97" t="s">
        <v>256</v>
      </c>
      <c r="G155" s="97" t="s">
        <v>8</v>
      </c>
      <c r="H155" s="131">
        <f>SUM(H156:H159)</f>
        <v>701.9000000000001</v>
      </c>
      <c r="I155" s="131">
        <f>SUM(I156:I159)</f>
        <v>397.58117000000004</v>
      </c>
      <c r="J155" s="124">
        <f t="shared" si="2"/>
        <v>0.5664356318563898</v>
      </c>
    </row>
    <row r="156" spans="1:10" ht="12.75">
      <c r="A156" s="97" t="s">
        <v>422</v>
      </c>
      <c r="B156" s="96" t="s">
        <v>271</v>
      </c>
      <c r="C156" s="97" t="s">
        <v>86</v>
      </c>
      <c r="D156" s="97" t="s">
        <v>120</v>
      </c>
      <c r="E156" s="97" t="s">
        <v>405</v>
      </c>
      <c r="F156" s="97" t="s">
        <v>259</v>
      </c>
      <c r="G156" s="97" t="s">
        <v>272</v>
      </c>
      <c r="H156" s="131">
        <v>35</v>
      </c>
      <c r="I156" s="131">
        <v>0</v>
      </c>
      <c r="J156" s="124">
        <f t="shared" si="2"/>
        <v>0</v>
      </c>
    </row>
    <row r="157" spans="1:10" ht="12.75">
      <c r="A157" s="97" t="s">
        <v>423</v>
      </c>
      <c r="B157" s="96" t="s">
        <v>271</v>
      </c>
      <c r="C157" s="97" t="s">
        <v>86</v>
      </c>
      <c r="D157" s="97" t="s">
        <v>120</v>
      </c>
      <c r="E157" s="97" t="s">
        <v>405</v>
      </c>
      <c r="F157" s="97" t="s">
        <v>265</v>
      </c>
      <c r="G157" s="97" t="s">
        <v>272</v>
      </c>
      <c r="H157" s="131">
        <v>277.3</v>
      </c>
      <c r="I157" s="131">
        <v>156.8169</v>
      </c>
      <c r="J157" s="124">
        <f t="shared" si="2"/>
        <v>0.5655135232600073</v>
      </c>
    </row>
    <row r="158" spans="1:10" ht="12.75">
      <c r="A158" s="97" t="s">
        <v>424</v>
      </c>
      <c r="B158" s="96" t="s">
        <v>275</v>
      </c>
      <c r="C158" s="97" t="s">
        <v>86</v>
      </c>
      <c r="D158" s="97" t="s">
        <v>120</v>
      </c>
      <c r="E158" s="97" t="s">
        <v>405</v>
      </c>
      <c r="F158" s="97" t="s">
        <v>259</v>
      </c>
      <c r="G158" s="97" t="s">
        <v>276</v>
      </c>
      <c r="H158" s="131">
        <v>82.9</v>
      </c>
      <c r="I158" s="131">
        <v>73.64</v>
      </c>
      <c r="J158" s="124">
        <f t="shared" si="2"/>
        <v>0.8882991556091676</v>
      </c>
    </row>
    <row r="159" spans="1:10" ht="12.75">
      <c r="A159" s="97" t="s">
        <v>425</v>
      </c>
      <c r="B159" s="96" t="s">
        <v>275</v>
      </c>
      <c r="C159" s="97" t="s">
        <v>86</v>
      </c>
      <c r="D159" s="97" t="s">
        <v>120</v>
      </c>
      <c r="E159" s="97" t="s">
        <v>405</v>
      </c>
      <c r="F159" s="97" t="s">
        <v>265</v>
      </c>
      <c r="G159" s="97" t="s">
        <v>276</v>
      </c>
      <c r="H159" s="131">
        <v>306.7</v>
      </c>
      <c r="I159" s="131">
        <v>167.12427</v>
      </c>
      <c r="J159" s="124">
        <f t="shared" si="2"/>
        <v>0.5449112161721552</v>
      </c>
    </row>
    <row r="160" spans="1:12" ht="51" customHeight="1">
      <c r="A160" s="98" t="s">
        <v>426</v>
      </c>
      <c r="B160" s="102" t="s">
        <v>149</v>
      </c>
      <c r="C160" s="98" t="s">
        <v>86</v>
      </c>
      <c r="D160" s="98" t="s">
        <v>120</v>
      </c>
      <c r="E160" s="98" t="s">
        <v>427</v>
      </c>
      <c r="F160" s="98"/>
      <c r="G160" s="99"/>
      <c r="H160" s="103">
        <f>H161+H162</f>
        <v>2704</v>
      </c>
      <c r="I160" s="103">
        <f>I161+I162</f>
        <v>859.50355</v>
      </c>
      <c r="J160" s="125">
        <f t="shared" si="2"/>
        <v>0.31786373890532543</v>
      </c>
      <c r="L160" s="128">
        <f>I160</f>
        <v>859.50355</v>
      </c>
    </row>
    <row r="161" spans="1:10" ht="12.75">
      <c r="A161" s="97" t="s">
        <v>428</v>
      </c>
      <c r="B161" s="96" t="s">
        <v>267</v>
      </c>
      <c r="C161" s="97" t="s">
        <v>86</v>
      </c>
      <c r="D161" s="97" t="s">
        <v>120</v>
      </c>
      <c r="E161" s="97" t="s">
        <v>427</v>
      </c>
      <c r="F161" s="97" t="s">
        <v>265</v>
      </c>
      <c r="G161" s="97" t="s">
        <v>247</v>
      </c>
      <c r="H161" s="131">
        <f>200-55</f>
        <v>145</v>
      </c>
      <c r="I161" s="131">
        <v>125</v>
      </c>
      <c r="J161" s="124">
        <f t="shared" si="2"/>
        <v>0.8620689655172413</v>
      </c>
    </row>
    <row r="162" spans="1:10" ht="12.75">
      <c r="A162" s="97" t="s">
        <v>429</v>
      </c>
      <c r="B162" s="96" t="s">
        <v>279</v>
      </c>
      <c r="C162" s="97" t="s">
        <v>86</v>
      </c>
      <c r="D162" s="97" t="s">
        <v>120</v>
      </c>
      <c r="E162" s="97" t="s">
        <v>427</v>
      </c>
      <c r="F162" s="97" t="s">
        <v>265</v>
      </c>
      <c r="G162" s="97" t="s">
        <v>281</v>
      </c>
      <c r="H162" s="131">
        <f>3024-200-265</f>
        <v>2559</v>
      </c>
      <c r="I162" s="131">
        <v>734.50355</v>
      </c>
      <c r="J162" s="124">
        <f t="shared" si="2"/>
        <v>0.2870275693630324</v>
      </c>
    </row>
    <row r="163" spans="1:12" ht="44.25" customHeight="1">
      <c r="A163" s="98" t="s">
        <v>430</v>
      </c>
      <c r="B163" s="102" t="s">
        <v>431</v>
      </c>
      <c r="C163" s="98" t="s">
        <v>86</v>
      </c>
      <c r="D163" s="98" t="s">
        <v>120</v>
      </c>
      <c r="E163" s="98" t="s">
        <v>432</v>
      </c>
      <c r="F163" s="97"/>
      <c r="G163" s="97"/>
      <c r="H163" s="103">
        <f>H164</f>
        <v>266</v>
      </c>
      <c r="I163" s="103">
        <f>I164</f>
        <v>211.41045</v>
      </c>
      <c r="J163" s="125">
        <f t="shared" si="2"/>
        <v>0.7947761278195489</v>
      </c>
      <c r="L163" s="128">
        <f>I163</f>
        <v>211.41045</v>
      </c>
    </row>
    <row r="164" spans="1:10" ht="12.75">
      <c r="A164" s="97" t="s">
        <v>433</v>
      </c>
      <c r="B164" s="96" t="s">
        <v>279</v>
      </c>
      <c r="C164" s="97" t="s">
        <v>86</v>
      </c>
      <c r="D164" s="97" t="s">
        <v>120</v>
      </c>
      <c r="E164" s="97" t="s">
        <v>432</v>
      </c>
      <c r="F164" s="97" t="s">
        <v>265</v>
      </c>
      <c r="G164" s="97" t="s">
        <v>281</v>
      </c>
      <c r="H164" s="131">
        <v>266</v>
      </c>
      <c r="I164" s="131">
        <v>211.41045</v>
      </c>
      <c r="J164" s="124">
        <f t="shared" si="2"/>
        <v>0.7947761278195489</v>
      </c>
    </row>
    <row r="165" spans="1:12" ht="63.75" customHeight="1">
      <c r="A165" s="98" t="s">
        <v>434</v>
      </c>
      <c r="B165" s="102" t="s">
        <v>435</v>
      </c>
      <c r="C165" s="98" t="s">
        <v>86</v>
      </c>
      <c r="D165" s="98" t="s">
        <v>120</v>
      </c>
      <c r="E165" s="98" t="s">
        <v>436</v>
      </c>
      <c r="F165" s="97"/>
      <c r="G165" s="97"/>
      <c r="H165" s="103">
        <f>H166</f>
        <v>110</v>
      </c>
      <c r="I165" s="103">
        <f>I166</f>
        <v>43.99694</v>
      </c>
      <c r="J165" s="125">
        <f t="shared" si="2"/>
        <v>0.39997218181818184</v>
      </c>
      <c r="L165" s="128">
        <f>I165</f>
        <v>43.99694</v>
      </c>
    </row>
    <row r="166" spans="1:10" ht="15" customHeight="1">
      <c r="A166" s="97" t="s">
        <v>437</v>
      </c>
      <c r="B166" s="96" t="s">
        <v>279</v>
      </c>
      <c r="C166" s="97" t="s">
        <v>86</v>
      </c>
      <c r="D166" s="97" t="s">
        <v>120</v>
      </c>
      <c r="E166" s="97" t="s">
        <v>436</v>
      </c>
      <c r="F166" s="97" t="s">
        <v>265</v>
      </c>
      <c r="G166" s="97" t="s">
        <v>281</v>
      </c>
      <c r="H166" s="131">
        <v>110</v>
      </c>
      <c r="I166" s="131">
        <v>43.99694</v>
      </c>
      <c r="J166" s="124">
        <f t="shared" si="2"/>
        <v>0.39997218181818184</v>
      </c>
    </row>
    <row r="167" spans="1:12" ht="48">
      <c r="A167" s="98" t="s">
        <v>438</v>
      </c>
      <c r="B167" s="102" t="s">
        <v>439</v>
      </c>
      <c r="C167" s="98" t="s">
        <v>86</v>
      </c>
      <c r="D167" s="98" t="s">
        <v>120</v>
      </c>
      <c r="E167" s="98" t="s">
        <v>440</v>
      </c>
      <c r="F167" s="97"/>
      <c r="G167" s="97"/>
      <c r="H167" s="103">
        <f>SUM(H168:H168)</f>
        <v>1263</v>
      </c>
      <c r="I167" s="103">
        <f>SUM(I168:I168)</f>
        <v>740.3804</v>
      </c>
      <c r="J167" s="125">
        <f t="shared" si="2"/>
        <v>0.5862077593032462</v>
      </c>
      <c r="L167" s="128">
        <f>I167</f>
        <v>740.3804</v>
      </c>
    </row>
    <row r="168" spans="1:10" ht="12.75">
      <c r="A168" s="97" t="s">
        <v>441</v>
      </c>
      <c r="B168" s="96" t="s">
        <v>267</v>
      </c>
      <c r="C168" s="97" t="s">
        <v>86</v>
      </c>
      <c r="D168" s="97" t="s">
        <v>120</v>
      </c>
      <c r="E168" s="97" t="s">
        <v>442</v>
      </c>
      <c r="F168" s="97" t="s">
        <v>265</v>
      </c>
      <c r="G168" s="97" t="s">
        <v>247</v>
      </c>
      <c r="H168" s="131">
        <f>1373-110</f>
        <v>1263</v>
      </c>
      <c r="I168" s="131">
        <v>740.3804</v>
      </c>
      <c r="J168" s="124">
        <f t="shared" si="2"/>
        <v>0.5862077593032462</v>
      </c>
    </row>
    <row r="169" spans="1:10" ht="108">
      <c r="A169" s="98" t="s">
        <v>443</v>
      </c>
      <c r="B169" s="102" t="s">
        <v>444</v>
      </c>
      <c r="C169" s="98" t="s">
        <v>86</v>
      </c>
      <c r="D169" s="98" t="s">
        <v>120</v>
      </c>
      <c r="E169" s="98" t="s">
        <v>445</v>
      </c>
      <c r="F169" s="97"/>
      <c r="G169" s="97"/>
      <c r="H169" s="103">
        <f>H170+H171</f>
        <v>35</v>
      </c>
      <c r="I169" s="103">
        <f>I171+I170</f>
        <v>8</v>
      </c>
      <c r="J169" s="125">
        <f t="shared" si="2"/>
        <v>0.22857142857142856</v>
      </c>
    </row>
    <row r="170" spans="1:10" ht="12.75">
      <c r="A170" s="97" t="s">
        <v>446</v>
      </c>
      <c r="B170" s="96" t="s">
        <v>279</v>
      </c>
      <c r="C170" s="97" t="s">
        <v>86</v>
      </c>
      <c r="D170" s="97" t="s">
        <v>120</v>
      </c>
      <c r="E170" s="97" t="s">
        <v>445</v>
      </c>
      <c r="F170" s="97" t="s">
        <v>265</v>
      </c>
      <c r="G170" s="97" t="s">
        <v>281</v>
      </c>
      <c r="H170" s="131">
        <v>27</v>
      </c>
      <c r="I170" s="103">
        <v>0</v>
      </c>
      <c r="J170" s="124">
        <f t="shared" si="2"/>
        <v>0</v>
      </c>
    </row>
    <row r="171" spans="1:10" ht="12.75">
      <c r="A171" s="97" t="s">
        <v>504</v>
      </c>
      <c r="B171" s="96" t="s">
        <v>275</v>
      </c>
      <c r="C171" s="97" t="s">
        <v>86</v>
      </c>
      <c r="D171" s="97" t="s">
        <v>120</v>
      </c>
      <c r="E171" s="97" t="s">
        <v>445</v>
      </c>
      <c r="F171" s="97" t="s">
        <v>265</v>
      </c>
      <c r="G171" s="97" t="s">
        <v>276</v>
      </c>
      <c r="H171" s="131">
        <v>8</v>
      </c>
      <c r="I171" s="131">
        <v>8</v>
      </c>
      <c r="J171" s="124">
        <f t="shared" si="2"/>
        <v>1</v>
      </c>
    </row>
    <row r="172" spans="1:10" ht="12.75">
      <c r="A172" s="98" t="s">
        <v>447</v>
      </c>
      <c r="B172" s="102" t="s">
        <v>448</v>
      </c>
      <c r="C172" s="97"/>
      <c r="D172" s="98" t="s">
        <v>121</v>
      </c>
      <c r="E172" s="97"/>
      <c r="F172" s="97"/>
      <c r="G172" s="99"/>
      <c r="H172" s="103">
        <f>H173+H176</f>
        <v>3523.5</v>
      </c>
      <c r="I172" s="103">
        <f>I173+I176</f>
        <v>1400.54</v>
      </c>
      <c r="J172" s="125">
        <f t="shared" si="2"/>
        <v>0.3974854548034625</v>
      </c>
    </row>
    <row r="173" spans="1:10" ht="12.75">
      <c r="A173" s="98" t="s">
        <v>449</v>
      </c>
      <c r="B173" s="102" t="s">
        <v>450</v>
      </c>
      <c r="C173" s="98" t="s">
        <v>86</v>
      </c>
      <c r="D173" s="98" t="s">
        <v>122</v>
      </c>
      <c r="E173" s="98"/>
      <c r="F173" s="98"/>
      <c r="G173" s="99"/>
      <c r="H173" s="103">
        <f>H174</f>
        <v>1570.9</v>
      </c>
      <c r="I173" s="103">
        <f>I174</f>
        <v>670.8</v>
      </c>
      <c r="J173" s="125">
        <f t="shared" si="2"/>
        <v>0.42701636004837984</v>
      </c>
    </row>
    <row r="174" spans="1:10" ht="40.5" customHeight="1">
      <c r="A174" s="98" t="s">
        <v>451</v>
      </c>
      <c r="B174" s="102" t="s">
        <v>123</v>
      </c>
      <c r="C174" s="97" t="s">
        <v>86</v>
      </c>
      <c r="D174" s="98" t="s">
        <v>122</v>
      </c>
      <c r="E174" s="98" t="s">
        <v>172</v>
      </c>
      <c r="F174" s="98"/>
      <c r="G174" s="99"/>
      <c r="H174" s="103">
        <f>H175</f>
        <v>1570.9</v>
      </c>
      <c r="I174" s="103">
        <f>I175</f>
        <v>670.8</v>
      </c>
      <c r="J174" s="125">
        <f t="shared" si="2"/>
        <v>0.42701636004837984</v>
      </c>
    </row>
    <row r="175" spans="1:10" ht="22.5">
      <c r="A175" s="97" t="s">
        <v>452</v>
      </c>
      <c r="B175" s="96" t="s">
        <v>453</v>
      </c>
      <c r="C175" s="97" t="s">
        <v>86</v>
      </c>
      <c r="D175" s="97" t="s">
        <v>122</v>
      </c>
      <c r="E175" s="97" t="s">
        <v>172</v>
      </c>
      <c r="F175" s="97" t="s">
        <v>454</v>
      </c>
      <c r="G175" s="97" t="s">
        <v>455</v>
      </c>
      <c r="H175" s="131">
        <v>1570.9</v>
      </c>
      <c r="I175" s="131">
        <v>670.8</v>
      </c>
      <c r="J175" s="124">
        <f t="shared" si="2"/>
        <v>0.42701636004837984</v>
      </c>
    </row>
    <row r="176" spans="1:10" ht="12.75">
      <c r="A176" s="98" t="s">
        <v>456</v>
      </c>
      <c r="B176" s="102" t="s">
        <v>124</v>
      </c>
      <c r="C176" s="97" t="s">
        <v>86</v>
      </c>
      <c r="D176" s="98" t="s">
        <v>125</v>
      </c>
      <c r="E176" s="97"/>
      <c r="F176" s="97"/>
      <c r="G176" s="99"/>
      <c r="H176" s="103">
        <f>H177+H179</f>
        <v>1952.6</v>
      </c>
      <c r="I176" s="103">
        <f>I177+I179</f>
        <v>729.74</v>
      </c>
      <c r="J176" s="125">
        <f t="shared" si="2"/>
        <v>0.3737273379084298</v>
      </c>
    </row>
    <row r="177" spans="1:10" ht="60">
      <c r="A177" s="98" t="s">
        <v>457</v>
      </c>
      <c r="B177" s="102" t="s">
        <v>150</v>
      </c>
      <c r="C177" s="98" t="s">
        <v>86</v>
      </c>
      <c r="D177" s="98" t="s">
        <v>125</v>
      </c>
      <c r="E177" s="98" t="s">
        <v>173</v>
      </c>
      <c r="F177" s="111"/>
      <c r="G177" s="99"/>
      <c r="H177" s="103">
        <f>H178</f>
        <v>1349.8</v>
      </c>
      <c r="I177" s="103">
        <f>I178</f>
        <v>528.656</v>
      </c>
      <c r="J177" s="125">
        <f t="shared" si="2"/>
        <v>0.39165506000889017</v>
      </c>
    </row>
    <row r="178" spans="1:10" ht="12.75">
      <c r="A178" s="97" t="s">
        <v>458</v>
      </c>
      <c r="B178" s="96" t="s">
        <v>459</v>
      </c>
      <c r="C178" s="97" t="s">
        <v>86</v>
      </c>
      <c r="D178" s="97" t="s">
        <v>125</v>
      </c>
      <c r="E178" s="97" t="s">
        <v>173</v>
      </c>
      <c r="F178" s="97" t="s">
        <v>460</v>
      </c>
      <c r="G178" s="97" t="s">
        <v>461</v>
      </c>
      <c r="H178" s="131">
        <v>1349.8</v>
      </c>
      <c r="I178" s="131">
        <v>528.656</v>
      </c>
      <c r="J178" s="124">
        <f t="shared" si="2"/>
        <v>0.39165506000889017</v>
      </c>
    </row>
    <row r="179" spans="1:10" ht="60">
      <c r="A179" s="98" t="s">
        <v>462</v>
      </c>
      <c r="B179" s="102" t="s">
        <v>151</v>
      </c>
      <c r="C179" s="98" t="s">
        <v>86</v>
      </c>
      <c r="D179" s="98" t="s">
        <v>125</v>
      </c>
      <c r="E179" s="98" t="s">
        <v>174</v>
      </c>
      <c r="F179" s="99"/>
      <c r="G179" s="99"/>
      <c r="H179" s="130">
        <f>H180</f>
        <v>602.8</v>
      </c>
      <c r="I179" s="130">
        <f>I180</f>
        <v>201.084</v>
      </c>
      <c r="J179" s="125">
        <f t="shared" si="2"/>
        <v>0.3335832780358328</v>
      </c>
    </row>
    <row r="180" spans="1:10" ht="12.75">
      <c r="A180" s="97" t="s">
        <v>463</v>
      </c>
      <c r="B180" s="96" t="s">
        <v>267</v>
      </c>
      <c r="C180" s="97" t="s">
        <v>86</v>
      </c>
      <c r="D180" s="97" t="s">
        <v>125</v>
      </c>
      <c r="E180" s="97" t="s">
        <v>174</v>
      </c>
      <c r="F180" s="97" t="s">
        <v>464</v>
      </c>
      <c r="G180" s="97" t="s">
        <v>247</v>
      </c>
      <c r="H180" s="134">
        <v>602.8</v>
      </c>
      <c r="I180" s="131">
        <v>201.084</v>
      </c>
      <c r="J180" s="124">
        <f t="shared" si="2"/>
        <v>0.3335832780358328</v>
      </c>
    </row>
    <row r="181" spans="1:10" ht="12.75">
      <c r="A181" s="98" t="s">
        <v>465</v>
      </c>
      <c r="B181" s="102" t="s">
        <v>126</v>
      </c>
      <c r="C181" s="102"/>
      <c r="D181" s="98" t="s">
        <v>127</v>
      </c>
      <c r="E181" s="97"/>
      <c r="F181" s="97"/>
      <c r="G181" s="99"/>
      <c r="H181" s="103">
        <f>H182</f>
        <v>1000</v>
      </c>
      <c r="I181" s="103">
        <f>I182</f>
        <v>536.92925</v>
      </c>
      <c r="J181" s="125">
        <f t="shared" si="2"/>
        <v>0.53692925</v>
      </c>
    </row>
    <row r="182" spans="1:10" ht="12.75">
      <c r="A182" s="98" t="s">
        <v>466</v>
      </c>
      <c r="B182" s="102" t="s">
        <v>128</v>
      </c>
      <c r="C182" s="115" t="s">
        <v>86</v>
      </c>
      <c r="D182" s="98" t="s">
        <v>129</v>
      </c>
      <c r="E182" s="98"/>
      <c r="F182" s="98"/>
      <c r="G182" s="99"/>
      <c r="H182" s="103">
        <f>H183</f>
        <v>1000</v>
      </c>
      <c r="I182" s="103">
        <f>I183</f>
        <v>536.92925</v>
      </c>
      <c r="J182" s="125">
        <f t="shared" si="2"/>
        <v>0.53692925</v>
      </c>
    </row>
    <row r="183" spans="1:12" ht="84">
      <c r="A183" s="98" t="s">
        <v>467</v>
      </c>
      <c r="B183" s="102" t="s">
        <v>468</v>
      </c>
      <c r="C183" s="98" t="s">
        <v>86</v>
      </c>
      <c r="D183" s="98" t="s">
        <v>129</v>
      </c>
      <c r="E183" s="98" t="s">
        <v>469</v>
      </c>
      <c r="F183" s="98"/>
      <c r="G183" s="99"/>
      <c r="H183" s="103">
        <f>SUM(H184:H186)</f>
        <v>1000</v>
      </c>
      <c r="I183" s="103">
        <f>SUM(I184:I186)</f>
        <v>536.92925</v>
      </c>
      <c r="J183" s="125">
        <f t="shared" si="2"/>
        <v>0.53692925</v>
      </c>
      <c r="L183" s="128">
        <f>I183</f>
        <v>536.92925</v>
      </c>
    </row>
    <row r="184" spans="1:10" ht="12.75">
      <c r="A184" s="97" t="s">
        <v>470</v>
      </c>
      <c r="B184" s="96" t="s">
        <v>267</v>
      </c>
      <c r="C184" s="97" t="s">
        <v>86</v>
      </c>
      <c r="D184" s="119">
        <v>1101</v>
      </c>
      <c r="E184" s="108">
        <v>5120000240</v>
      </c>
      <c r="F184" s="97" t="s">
        <v>265</v>
      </c>
      <c r="G184" s="108">
        <v>226</v>
      </c>
      <c r="H184" s="131">
        <f>915-35.9</f>
        <v>879.1</v>
      </c>
      <c r="I184" s="131">
        <v>416.19645</v>
      </c>
      <c r="J184" s="124">
        <f t="shared" si="2"/>
        <v>0.4734347059492663</v>
      </c>
    </row>
    <row r="185" spans="1:10" ht="12.75">
      <c r="A185" s="97" t="s">
        <v>471</v>
      </c>
      <c r="B185" s="96" t="s">
        <v>279</v>
      </c>
      <c r="C185" s="97" t="s">
        <v>86</v>
      </c>
      <c r="D185" s="119">
        <v>1101</v>
      </c>
      <c r="E185" s="119">
        <v>5120000240</v>
      </c>
      <c r="F185" s="97" t="s">
        <v>265</v>
      </c>
      <c r="G185" s="108">
        <v>290</v>
      </c>
      <c r="H185" s="131">
        <v>85</v>
      </c>
      <c r="I185" s="131">
        <v>84.9823</v>
      </c>
      <c r="J185" s="124">
        <f t="shared" si="2"/>
        <v>0.9997917647058823</v>
      </c>
    </row>
    <row r="186" spans="1:10" ht="12.75">
      <c r="A186" s="97" t="s">
        <v>472</v>
      </c>
      <c r="B186" s="96" t="s">
        <v>275</v>
      </c>
      <c r="C186" s="97" t="s">
        <v>86</v>
      </c>
      <c r="D186" s="119">
        <v>1101</v>
      </c>
      <c r="E186" s="119">
        <v>5120000240</v>
      </c>
      <c r="F186" s="97" t="s">
        <v>265</v>
      </c>
      <c r="G186" s="120">
        <v>340</v>
      </c>
      <c r="H186" s="119">
        <v>35.9</v>
      </c>
      <c r="I186" s="131">
        <v>35.7505</v>
      </c>
      <c r="J186" s="124">
        <f t="shared" si="2"/>
        <v>0.9958356545961004</v>
      </c>
    </row>
    <row r="187" spans="1:10" ht="12.75">
      <c r="A187" s="98" t="s">
        <v>465</v>
      </c>
      <c r="B187" s="102" t="s">
        <v>175</v>
      </c>
      <c r="C187" s="98" t="s">
        <v>86</v>
      </c>
      <c r="D187" s="98" t="s">
        <v>176</v>
      </c>
      <c r="E187" s="121"/>
      <c r="F187" s="99"/>
      <c r="G187" s="99"/>
      <c r="H187" s="103">
        <f aca="true" t="shared" si="3" ref="H187:I189">H188</f>
        <v>1100</v>
      </c>
      <c r="I187" s="103">
        <f t="shared" si="3"/>
        <v>561.81</v>
      </c>
      <c r="J187" s="125">
        <f t="shared" si="2"/>
        <v>0.5107363636363635</v>
      </c>
    </row>
    <row r="188" spans="1:10" ht="12.75">
      <c r="A188" s="98" t="s">
        <v>473</v>
      </c>
      <c r="B188" s="102" t="s">
        <v>177</v>
      </c>
      <c r="C188" s="98" t="s">
        <v>86</v>
      </c>
      <c r="D188" s="98" t="s">
        <v>178</v>
      </c>
      <c r="E188" s="122"/>
      <c r="F188" s="99"/>
      <c r="G188" s="99"/>
      <c r="H188" s="103">
        <f t="shared" si="3"/>
        <v>1100</v>
      </c>
      <c r="I188" s="103">
        <f t="shared" si="3"/>
        <v>561.81</v>
      </c>
      <c r="J188" s="125">
        <f t="shared" si="2"/>
        <v>0.5107363636363635</v>
      </c>
    </row>
    <row r="189" spans="1:10" ht="62.25" customHeight="1">
      <c r="A189" s="98" t="s">
        <v>474</v>
      </c>
      <c r="B189" s="123" t="s">
        <v>475</v>
      </c>
      <c r="C189" s="98" t="s">
        <v>86</v>
      </c>
      <c r="D189" s="98" t="s">
        <v>178</v>
      </c>
      <c r="E189" s="98" t="s">
        <v>476</v>
      </c>
      <c r="F189" s="99"/>
      <c r="G189" s="99"/>
      <c r="H189" s="103">
        <f t="shared" si="3"/>
        <v>1100</v>
      </c>
      <c r="I189" s="103">
        <f t="shared" si="3"/>
        <v>561.81</v>
      </c>
      <c r="J189" s="125">
        <f t="shared" si="2"/>
        <v>0.5107363636363635</v>
      </c>
    </row>
    <row r="190" spans="1:10" ht="19.5" customHeight="1">
      <c r="A190" s="108" t="s">
        <v>477</v>
      </c>
      <c r="B190" s="96" t="s">
        <v>275</v>
      </c>
      <c r="C190" s="97" t="s">
        <v>86</v>
      </c>
      <c r="D190" s="97" t="s">
        <v>178</v>
      </c>
      <c r="E190" s="97" t="s">
        <v>476</v>
      </c>
      <c r="F190" s="108">
        <v>244</v>
      </c>
      <c r="G190" s="108">
        <v>340</v>
      </c>
      <c r="H190" s="131">
        <v>1100</v>
      </c>
      <c r="I190" s="131">
        <v>561.81</v>
      </c>
      <c r="J190" s="124">
        <f t="shared" si="2"/>
        <v>0.5107363636363635</v>
      </c>
    </row>
    <row r="191" spans="1:10" ht="20.25" customHeight="1">
      <c r="A191" s="156" t="s">
        <v>478</v>
      </c>
      <c r="B191" s="157"/>
      <c r="C191" s="99"/>
      <c r="D191" s="99"/>
      <c r="E191" s="99"/>
      <c r="F191" s="99"/>
      <c r="G191" s="99"/>
      <c r="H191" s="103">
        <f>H13+H18+H48+H87+H90+H96+H102+H108+H116+H121+H124+H129+H141+H173+H176+H181+H187</f>
        <v>57800</v>
      </c>
      <c r="I191" s="103">
        <f>I13+I18+I48+I87+I90+I96+I102+I108+I116+I121+I124+I129+I141+I173+I176+I181+I187</f>
        <v>20381.274190000007</v>
      </c>
      <c r="J191" s="125">
        <f t="shared" si="2"/>
        <v>0.3526172005190313</v>
      </c>
    </row>
    <row r="194" spans="11:13" ht="12.75">
      <c r="K194" s="129">
        <f>SUM(K11:K191)</f>
        <v>2398.19848</v>
      </c>
      <c r="L194" s="25">
        <f>SUM(L11:L191)</f>
        <v>9016.88132</v>
      </c>
      <c r="M194" s="128">
        <f>I191-L194-K194</f>
        <v>8966.194390000008</v>
      </c>
    </row>
    <row r="196" ht="12.75">
      <c r="L196" s="25" t="s">
        <v>505</v>
      </c>
    </row>
  </sheetData>
  <sheetProtection/>
  <mergeCells count="3">
    <mergeCell ref="B5:F5"/>
    <mergeCell ref="B8:F8"/>
    <mergeCell ref="A191:B191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F7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3" max="3" width="12.50390625" style="0" customWidth="1"/>
    <col min="4" max="4" width="11.50390625" style="0" customWidth="1"/>
    <col min="5" max="5" width="10.875" style="0" customWidth="1"/>
    <col min="6" max="6" width="13.50390625" style="0" customWidth="1"/>
  </cols>
  <sheetData>
    <row r="7" spans="3:6" ht="12.75">
      <c r="C7" s="68"/>
      <c r="D7" s="69"/>
      <c r="E7" s="68"/>
      <c r="F7" s="6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Софронова</dc:creator>
  <cp:keywords/>
  <dc:description/>
  <cp:lastModifiedBy>User</cp:lastModifiedBy>
  <cp:lastPrinted>2017-07-05T11:25:07Z</cp:lastPrinted>
  <dcterms:created xsi:type="dcterms:W3CDTF">2000-03-22T11:46:42Z</dcterms:created>
  <dcterms:modified xsi:type="dcterms:W3CDTF">2017-08-07T12:12:13Z</dcterms:modified>
  <cp:category/>
  <cp:version/>
  <cp:contentType/>
  <cp:contentStatus/>
</cp:coreProperties>
</file>